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8215" windowHeight="11670" tabRatio="615" firstSheet="9" activeTab="10"/>
  </bookViews>
  <sheets>
    <sheet name="хранение и переработка сх проду" sheetId="35" r:id="rId1"/>
    <sheet name="железнодорожный транспорт" sheetId="34" r:id="rId2"/>
    <sheet name="дошкольное образование" sheetId="33" r:id="rId3"/>
    <sheet name="ведение садоводства" sheetId="32" r:id="rId4"/>
    <sheet name="блокированная жил. застройка" sheetId="31" r:id="rId5"/>
    <sheet name="ведение ЛПХ" sheetId="30" r:id="rId6"/>
    <sheet name="предпринимательство" sheetId="29" r:id="rId7"/>
    <sheet name="автомобильный транспорт" sheetId="2" r:id="rId8"/>
    <sheet name="амбулаторно-полик. обслуживание" sheetId="3" r:id="rId9"/>
    <sheet name="банков. и страховая деят." sheetId="4" r:id="rId10"/>
    <sheet name="бытовое обслуживание" sheetId="5" r:id="rId11"/>
    <sheet name="водный транспорт" sheetId="6" r:id="rId12"/>
    <sheet name="гостиничное обслуж" sheetId="7" r:id="rId13"/>
    <sheet name="деловое управ" sheetId="8" r:id="rId14"/>
    <sheet name="ИЖС" sheetId="9" r:id="rId15"/>
    <sheet name="коммунальное обслуживание" sheetId="10" r:id="rId16"/>
    <sheet name="магазины" sheetId="11" r:id="rId17"/>
    <sheet name="склад" sheetId="12" r:id="rId18"/>
    <sheet name="туристическое обслуж" sheetId="13" r:id="rId19"/>
    <sheet name="рынки" sheetId="14" r:id="rId20"/>
    <sheet name="общественное питание" sheetId="15" r:id="rId21"/>
    <sheet name="объекты дор-го сервиса" sheetId="16" r:id="rId22"/>
    <sheet name="развлечения" sheetId="17" r:id="rId23"/>
    <sheet name="культурное развитие" sheetId="18" r:id="rId24"/>
    <sheet name="пищевая пром-ть" sheetId="19" r:id="rId25"/>
    <sheet name="производ-я деяте-ть" sheetId="20" r:id="rId26"/>
    <sheet name="спорт" sheetId="21" r:id="rId27"/>
    <sheet name="среднеэтаж. жил. застройка" sheetId="22" r:id="rId28"/>
    <sheet name="хранение автотранспорта" sheetId="23" r:id="rId29"/>
    <sheet name="тяжелая промышленность" sheetId="24" r:id="rId30"/>
    <sheet name="энергетика" sheetId="25" r:id="rId31"/>
    <sheet name="причалы для мало-х судов" sheetId="26" r:id="rId32"/>
    <sheet name="обслуживание жил. застройки" sheetId="27" r:id="rId33"/>
    <sheet name="Export1" sheetId="1" r:id="rId34"/>
    <sheet name="Лист1" sheetId="28" r:id="rId35"/>
  </sheets>
  <calcPr calcId="125725"/>
</workbook>
</file>

<file path=xl/calcChain.xml><?xml version="1.0" encoding="utf-8"?>
<calcChain xmlns="http://schemas.openxmlformats.org/spreadsheetml/2006/main">
  <c r="R3" i="10"/>
  <c r="Q3"/>
  <c r="Q3" i="20" l="1"/>
  <c r="R3"/>
  <c r="Q4"/>
  <c r="R4"/>
  <c r="Q5"/>
  <c r="R5"/>
  <c r="Q6"/>
  <c r="R6"/>
  <c r="Q7"/>
  <c r="R7"/>
  <c r="Q8"/>
  <c r="R8"/>
  <c r="Q9"/>
  <c r="R9"/>
  <c r="Q10"/>
  <c r="R10"/>
  <c r="Q11"/>
  <c r="R11"/>
  <c r="R2"/>
  <c r="Q2"/>
  <c r="P4" i="27"/>
  <c r="P5"/>
  <c r="P6"/>
  <c r="P7"/>
  <c r="P8"/>
  <c r="S8" s="1"/>
  <c r="T8" s="1"/>
  <c r="P3"/>
  <c r="S10" i="26"/>
  <c r="S11"/>
  <c r="Q6"/>
  <c r="R6"/>
  <c r="Q7"/>
  <c r="R7"/>
  <c r="Q8"/>
  <c r="R8"/>
  <c r="Q9"/>
  <c r="R9"/>
  <c r="Q10"/>
  <c r="R10"/>
  <c r="Q11"/>
  <c r="R11"/>
  <c r="Q12"/>
  <c r="R12"/>
  <c r="S12" s="1"/>
  <c r="Q13"/>
  <c r="R13"/>
  <c r="Q14"/>
  <c r="R14"/>
  <c r="P3"/>
  <c r="P4"/>
  <c r="P5"/>
  <c r="P6"/>
  <c r="S6" s="1"/>
  <c r="P7"/>
  <c r="S7" s="1"/>
  <c r="P8"/>
  <c r="S8" s="1"/>
  <c r="P9"/>
  <c r="S9" s="1"/>
  <c r="P10"/>
  <c r="P11"/>
  <c r="P12"/>
  <c r="P13"/>
  <c r="S13" s="1"/>
  <c r="P14"/>
  <c r="S14" s="1"/>
  <c r="P2"/>
  <c r="P4" i="25"/>
  <c r="P5"/>
  <c r="P3"/>
  <c r="N4" i="30"/>
  <c r="O4"/>
  <c r="P4"/>
  <c r="P3"/>
  <c r="O3"/>
  <c r="N3"/>
  <c r="Q3" s="1"/>
  <c r="G4"/>
  <c r="J4" s="1"/>
  <c r="K4" s="1"/>
  <c r="L4" s="1"/>
  <c r="G3"/>
  <c r="J3" s="1"/>
  <c r="N4" i="31"/>
  <c r="O4"/>
  <c r="P4"/>
  <c r="N5"/>
  <c r="Q5" s="1"/>
  <c r="R5" s="1"/>
  <c r="O5"/>
  <c r="P5"/>
  <c r="P3"/>
  <c r="O3"/>
  <c r="N3"/>
  <c r="Q3" s="1"/>
  <c r="J4"/>
  <c r="K4" s="1"/>
  <c r="L4" s="1"/>
  <c r="J5"/>
  <c r="K5" s="1"/>
  <c r="L5" s="1"/>
  <c r="G4"/>
  <c r="G5"/>
  <c r="G3"/>
  <c r="J3" s="1"/>
  <c r="N4" i="32"/>
  <c r="O4"/>
  <c r="P4"/>
  <c r="Q4"/>
  <c r="N5"/>
  <c r="O5"/>
  <c r="P5"/>
  <c r="N6"/>
  <c r="O6"/>
  <c r="Q6" s="1"/>
  <c r="P6"/>
  <c r="N7"/>
  <c r="O7"/>
  <c r="P7"/>
  <c r="N8"/>
  <c r="Q8" s="1"/>
  <c r="R8" s="1"/>
  <c r="O8"/>
  <c r="P8"/>
  <c r="P3"/>
  <c r="O3"/>
  <c r="N3"/>
  <c r="J4"/>
  <c r="K4" s="1"/>
  <c r="L4" s="1"/>
  <c r="J5"/>
  <c r="J10" s="1"/>
  <c r="J8"/>
  <c r="K8" s="1"/>
  <c r="L8" s="1"/>
  <c r="G8"/>
  <c r="G4"/>
  <c r="G5"/>
  <c r="G6"/>
  <c r="J6" s="1"/>
  <c r="K6" s="1"/>
  <c r="L6" s="1"/>
  <c r="G7"/>
  <c r="J7" s="1"/>
  <c r="K7" s="1"/>
  <c r="L7" s="1"/>
  <c r="G3"/>
  <c r="J3" s="1"/>
  <c r="K3" s="1"/>
  <c r="L3" s="1"/>
  <c r="N4" i="33"/>
  <c r="O4"/>
  <c r="P4"/>
  <c r="Q4"/>
  <c r="R4" s="1"/>
  <c r="N5"/>
  <c r="O5"/>
  <c r="P5"/>
  <c r="N6"/>
  <c r="O6"/>
  <c r="P6"/>
  <c r="N7"/>
  <c r="O7"/>
  <c r="P7"/>
  <c r="N8"/>
  <c r="O8"/>
  <c r="Q8" s="1"/>
  <c r="R8" s="1"/>
  <c r="P8"/>
  <c r="N3"/>
  <c r="P3"/>
  <c r="O3"/>
  <c r="Q3" s="1"/>
  <c r="G4"/>
  <c r="G5"/>
  <c r="G6"/>
  <c r="G7"/>
  <c r="J7" s="1"/>
  <c r="K7" s="1"/>
  <c r="L7" s="1"/>
  <c r="G8"/>
  <c r="J4"/>
  <c r="K4" s="1"/>
  <c r="L4" s="1"/>
  <c r="J5"/>
  <c r="K5" s="1"/>
  <c r="L5" s="1"/>
  <c r="L10" s="1"/>
  <c r="J6"/>
  <c r="K6" s="1"/>
  <c r="L6" s="1"/>
  <c r="J8"/>
  <c r="K8" s="1"/>
  <c r="L8" s="1"/>
  <c r="G3"/>
  <c r="J3" s="1"/>
  <c r="K3" s="1"/>
  <c r="L3" s="1"/>
  <c r="O5" i="34"/>
  <c r="P5"/>
  <c r="O6"/>
  <c r="P6"/>
  <c r="O7"/>
  <c r="P7"/>
  <c r="O8"/>
  <c r="P8"/>
  <c r="O9"/>
  <c r="P9"/>
  <c r="O10"/>
  <c r="P10"/>
  <c r="P4"/>
  <c r="O4"/>
  <c r="O4" i="35"/>
  <c r="P4"/>
  <c r="O5"/>
  <c r="P5"/>
  <c r="O6"/>
  <c r="P6"/>
  <c r="P3"/>
  <c r="O3"/>
  <c r="N5" i="34"/>
  <c r="N6"/>
  <c r="Q6" s="1"/>
  <c r="N7"/>
  <c r="N8"/>
  <c r="N9"/>
  <c r="N10"/>
  <c r="N4"/>
  <c r="J10"/>
  <c r="K10" s="1"/>
  <c r="L10" s="1"/>
  <c r="G5"/>
  <c r="J5" s="1"/>
  <c r="K5" s="1"/>
  <c r="L5" s="1"/>
  <c r="G6"/>
  <c r="J6" s="1"/>
  <c r="K6" s="1"/>
  <c r="L6" s="1"/>
  <c r="G7"/>
  <c r="J7" s="1"/>
  <c r="G8"/>
  <c r="J8" s="1"/>
  <c r="K8" s="1"/>
  <c r="L8" s="1"/>
  <c r="G9"/>
  <c r="J9" s="1"/>
  <c r="K9" s="1"/>
  <c r="L9" s="1"/>
  <c r="G10"/>
  <c r="G4"/>
  <c r="J4" s="1"/>
  <c r="K4" s="1"/>
  <c r="L4" s="1"/>
  <c r="G4" i="35"/>
  <c r="J4" s="1"/>
  <c r="K4" s="1"/>
  <c r="G5"/>
  <c r="J5" s="1"/>
  <c r="K5" s="1"/>
  <c r="L5" s="1"/>
  <c r="G6"/>
  <c r="J6" s="1"/>
  <c r="K6" s="1"/>
  <c r="L6" s="1"/>
  <c r="N3"/>
  <c r="N4"/>
  <c r="N5"/>
  <c r="N6"/>
  <c r="Q6" s="1"/>
  <c r="G3"/>
  <c r="J3" s="1"/>
  <c r="K3" s="1"/>
  <c r="L3" s="1"/>
  <c r="G4" i="2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"/>
  <c r="I8" i="27"/>
  <c r="L8"/>
  <c r="M8" s="1"/>
  <c r="N8" s="1"/>
  <c r="Q8"/>
  <c r="R8"/>
  <c r="S16" i="26" l="1"/>
  <c r="J7" i="31"/>
  <c r="K3"/>
  <c r="J6" i="30"/>
  <c r="K3"/>
  <c r="L3" s="1"/>
  <c r="L6" s="1"/>
  <c r="R3" i="31"/>
  <c r="Q4" i="35"/>
  <c r="Q6" i="33"/>
  <c r="R6" s="1"/>
  <c r="Q3" i="32"/>
  <c r="R3" s="1"/>
  <c r="Q7"/>
  <c r="R7" s="1"/>
  <c r="R3" i="33"/>
  <c r="Q5" i="35"/>
  <c r="R4" i="32"/>
  <c r="R6" i="34"/>
  <c r="Q7" i="33"/>
  <c r="R7" s="1"/>
  <c r="Q5" i="32"/>
  <c r="Q5" i="33"/>
  <c r="K5" i="32"/>
  <c r="Q10" i="34"/>
  <c r="R10" s="1"/>
  <c r="K10" i="33"/>
  <c r="R3" i="30"/>
  <c r="R6" i="32"/>
  <c r="J10" i="33"/>
  <c r="Q4" i="31"/>
  <c r="R4" s="1"/>
  <c r="Q4" i="30"/>
  <c r="R4" s="1"/>
  <c r="Q6"/>
  <c r="R6" s="1"/>
  <c r="K6"/>
  <c r="Q3" i="35"/>
  <c r="R3" s="1"/>
  <c r="J12" i="34"/>
  <c r="K7"/>
  <c r="Q8"/>
  <c r="R8" s="1"/>
  <c r="Q5"/>
  <c r="R5" s="1"/>
  <c r="Q4"/>
  <c r="R4" s="1"/>
  <c r="Q9"/>
  <c r="R9" s="1"/>
  <c r="Q7"/>
  <c r="L4" i="35"/>
  <c r="L8" s="1"/>
  <c r="K8"/>
  <c r="R4"/>
  <c r="J8"/>
  <c r="R6"/>
  <c r="R5"/>
  <c r="Q4" i="24"/>
  <c r="R4"/>
  <c r="Q5"/>
  <c r="R5"/>
  <c r="Q6"/>
  <c r="R6"/>
  <c r="R3"/>
  <c r="Q3"/>
  <c r="T7" i="29"/>
  <c r="T15"/>
  <c r="T23"/>
  <c r="T31"/>
  <c r="T39"/>
  <c r="T47"/>
  <c r="T55"/>
  <c r="T63"/>
  <c r="T71"/>
  <c r="T79"/>
  <c r="T87"/>
  <c r="T95"/>
  <c r="T103"/>
  <c r="T111"/>
  <c r="T119"/>
  <c r="T127"/>
  <c r="T135"/>
  <c r="T143"/>
  <c r="T151"/>
  <c r="T159"/>
  <c r="T167"/>
  <c r="T175"/>
  <c r="T183"/>
  <c r="T191"/>
  <c r="T199"/>
  <c r="T207"/>
  <c r="T215"/>
  <c r="T223"/>
  <c r="T231"/>
  <c r="T239"/>
  <c r="T247"/>
  <c r="T255"/>
  <c r="T263"/>
  <c r="T271"/>
  <c r="T279"/>
  <c r="T287"/>
  <c r="T295"/>
  <c r="T303"/>
  <c r="T311"/>
  <c r="T319"/>
  <c r="T327"/>
  <c r="T335"/>
  <c r="T343"/>
  <c r="T351"/>
  <c r="Q4" i="8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R3"/>
  <c r="Q3"/>
  <c r="Q4" i="23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R3"/>
  <c r="Q3"/>
  <c r="Q4" i="22"/>
  <c r="R4"/>
  <c r="Q5"/>
  <c r="R5"/>
  <c r="Q6"/>
  <c r="R6"/>
  <c r="Q7"/>
  <c r="R7"/>
  <c r="Q8"/>
  <c r="R8"/>
  <c r="R3"/>
  <c r="Q3"/>
  <c r="Q4" i="21"/>
  <c r="R4"/>
  <c r="Q5"/>
  <c r="R5"/>
  <c r="Q6"/>
  <c r="R6"/>
  <c r="Q7"/>
  <c r="R7"/>
  <c r="Q8"/>
  <c r="R8"/>
  <c r="Q9"/>
  <c r="R9"/>
  <c r="Q10"/>
  <c r="R10"/>
  <c r="Q11"/>
  <c r="R11"/>
  <c r="Q12"/>
  <c r="R12"/>
  <c r="R3"/>
  <c r="Q3"/>
  <c r="R3" i="18"/>
  <c r="R4"/>
  <c r="Q4"/>
  <c r="Q5"/>
  <c r="R5"/>
  <c r="Q6"/>
  <c r="R6"/>
  <c r="Q3"/>
  <c r="Q4" i="17"/>
  <c r="R4"/>
  <c r="Q5"/>
  <c r="R5"/>
  <c r="R3"/>
  <c r="Q3"/>
  <c r="Q4" i="16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R3"/>
  <c r="Q3"/>
  <c r="Q5" i="1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R4"/>
  <c r="Q4"/>
  <c r="Q4" i="14"/>
  <c r="R4"/>
  <c r="Q5"/>
  <c r="R5"/>
  <c r="Q6"/>
  <c r="R6"/>
  <c r="Q7"/>
  <c r="R7"/>
  <c r="Q8"/>
  <c r="R8"/>
  <c r="R3"/>
  <c r="Q3"/>
  <c r="Q5" i="13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R4"/>
  <c r="Q4"/>
  <c r="Q3" i="12"/>
  <c r="R3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R2"/>
  <c r="Q2"/>
  <c r="Q3" i="11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R94"/>
  <c r="Q95"/>
  <c r="R95"/>
  <c r="Q96"/>
  <c r="R96"/>
  <c r="Q97"/>
  <c r="R97"/>
  <c r="Q98"/>
  <c r="R98"/>
  <c r="Q99"/>
  <c r="R99"/>
  <c r="Q100"/>
  <c r="R100"/>
  <c r="Q101"/>
  <c r="R101"/>
  <c r="Q102"/>
  <c r="R102"/>
  <c r="Q103"/>
  <c r="R103"/>
  <c r="Q104"/>
  <c r="R104"/>
  <c r="Q105"/>
  <c r="R105"/>
  <c r="Q106"/>
  <c r="R106"/>
  <c r="Q107"/>
  <c r="R107"/>
  <c r="Q108"/>
  <c r="R108"/>
  <c r="Q109"/>
  <c r="R109"/>
  <c r="Q110"/>
  <c r="R110"/>
  <c r="Q111"/>
  <c r="R111"/>
  <c r="Q112"/>
  <c r="R112"/>
  <c r="Q113"/>
  <c r="R113"/>
  <c r="Q114"/>
  <c r="R114"/>
  <c r="Q115"/>
  <c r="R115"/>
  <c r="Q116"/>
  <c r="R116"/>
  <c r="Q117"/>
  <c r="R117"/>
  <c r="Q118"/>
  <c r="R118"/>
  <c r="Q119"/>
  <c r="R119"/>
  <c r="Q120"/>
  <c r="R120"/>
  <c r="Q121"/>
  <c r="R121"/>
  <c r="Q122"/>
  <c r="R122"/>
  <c r="Q123"/>
  <c r="R123"/>
  <c r="Q124"/>
  <c r="R124"/>
  <c r="Q125"/>
  <c r="R125"/>
  <c r="Q126"/>
  <c r="R126"/>
  <c r="Q127"/>
  <c r="R127"/>
  <c r="Q128"/>
  <c r="R128"/>
  <c r="Q129"/>
  <c r="R129"/>
  <c r="Q130"/>
  <c r="R130"/>
  <c r="Q131"/>
  <c r="R131"/>
  <c r="Q132"/>
  <c r="R132"/>
  <c r="Q133"/>
  <c r="R133"/>
  <c r="Q134"/>
  <c r="R134"/>
  <c r="Q135"/>
  <c r="R135"/>
  <c r="Q136"/>
  <c r="R136"/>
  <c r="Q137"/>
  <c r="R137"/>
  <c r="Q138"/>
  <c r="R138"/>
  <c r="Q139"/>
  <c r="R139"/>
  <c r="Q140"/>
  <c r="R140"/>
  <c r="R3"/>
  <c r="Q4" i="10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3" i="9"/>
  <c r="R3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R2"/>
  <c r="Q2"/>
  <c r="O4" i="7"/>
  <c r="P4"/>
  <c r="O5"/>
  <c r="P5"/>
  <c r="O6"/>
  <c r="P6"/>
  <c r="O7"/>
  <c r="P7"/>
  <c r="O8"/>
  <c r="P8"/>
  <c r="O9"/>
  <c r="P9"/>
  <c r="O10"/>
  <c r="P10"/>
  <c r="O11"/>
  <c r="P11"/>
  <c r="O12"/>
  <c r="P12"/>
  <c r="O13"/>
  <c r="P13"/>
  <c r="P3"/>
  <c r="O3"/>
  <c r="P4" i="6"/>
  <c r="Q4"/>
  <c r="P5"/>
  <c r="Q5"/>
  <c r="P6"/>
  <c r="Q6"/>
  <c r="P7"/>
  <c r="Q7"/>
  <c r="P8"/>
  <c r="Q8"/>
  <c r="P9"/>
  <c r="Q9"/>
  <c r="Q3"/>
  <c r="P3"/>
  <c r="Q3" i="5"/>
  <c r="R3"/>
  <c r="Q4"/>
  <c r="R4"/>
  <c r="Q5"/>
  <c r="R5"/>
  <c r="Q6"/>
  <c r="R6"/>
  <c r="Q7"/>
  <c r="R7"/>
  <c r="Q8"/>
  <c r="R8"/>
  <c r="Q9"/>
  <c r="R9"/>
  <c r="Q10"/>
  <c r="R10"/>
  <c r="Q11"/>
  <c r="R11"/>
  <c r="Q12"/>
  <c r="R12"/>
  <c r="Q13"/>
  <c r="R13"/>
  <c r="R2"/>
  <c r="Q2"/>
  <c r="O4" i="4"/>
  <c r="P4"/>
  <c r="O5"/>
  <c r="P5"/>
  <c r="P3"/>
  <c r="O3"/>
  <c r="G4"/>
  <c r="G5"/>
  <c r="J5" s="1"/>
  <c r="G3"/>
  <c r="J3" s="1"/>
  <c r="J4"/>
  <c r="O5" i="3"/>
  <c r="P5"/>
  <c r="O6"/>
  <c r="P6"/>
  <c r="O4"/>
  <c r="P4"/>
  <c r="Q3" i="2"/>
  <c r="R3"/>
  <c r="Q4"/>
  <c r="R4"/>
  <c r="Q5"/>
  <c r="R5"/>
  <c r="Q6"/>
  <c r="R6"/>
  <c r="Q7"/>
  <c r="R7"/>
  <c r="Q8"/>
  <c r="R8"/>
  <c r="R2"/>
  <c r="Q2"/>
  <c r="O4" i="29"/>
  <c r="P4"/>
  <c r="O5"/>
  <c r="P5"/>
  <c r="O6"/>
  <c r="P6"/>
  <c r="O7"/>
  <c r="P7"/>
  <c r="O8"/>
  <c r="P8"/>
  <c r="O9"/>
  <c r="P9"/>
  <c r="O10"/>
  <c r="P10"/>
  <c r="O11"/>
  <c r="P11"/>
  <c r="O12"/>
  <c r="P12"/>
  <c r="O13"/>
  <c r="P13"/>
  <c r="O14"/>
  <c r="P14"/>
  <c r="O15"/>
  <c r="P15"/>
  <c r="O16"/>
  <c r="P16"/>
  <c r="O17"/>
  <c r="P17"/>
  <c r="O18"/>
  <c r="P18"/>
  <c r="O19"/>
  <c r="P19"/>
  <c r="O20"/>
  <c r="P20"/>
  <c r="O21"/>
  <c r="P21"/>
  <c r="O22"/>
  <c r="P22"/>
  <c r="O23"/>
  <c r="P23"/>
  <c r="O24"/>
  <c r="P24"/>
  <c r="O25"/>
  <c r="P25"/>
  <c r="O26"/>
  <c r="P26"/>
  <c r="O27"/>
  <c r="P27"/>
  <c r="O28"/>
  <c r="P28"/>
  <c r="O29"/>
  <c r="P29"/>
  <c r="O30"/>
  <c r="P30"/>
  <c r="O31"/>
  <c r="P31"/>
  <c r="O32"/>
  <c r="P32"/>
  <c r="O33"/>
  <c r="P33"/>
  <c r="O34"/>
  <c r="P34"/>
  <c r="O35"/>
  <c r="P35"/>
  <c r="O36"/>
  <c r="P36"/>
  <c r="O37"/>
  <c r="P37"/>
  <c r="O38"/>
  <c r="P38"/>
  <c r="O39"/>
  <c r="P39"/>
  <c r="O40"/>
  <c r="P40"/>
  <c r="O41"/>
  <c r="P41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2"/>
  <c r="P52"/>
  <c r="O53"/>
  <c r="P53"/>
  <c r="O54"/>
  <c r="P54"/>
  <c r="O55"/>
  <c r="P55"/>
  <c r="O56"/>
  <c r="P56"/>
  <c r="O57"/>
  <c r="P57"/>
  <c r="O58"/>
  <c r="P58"/>
  <c r="O59"/>
  <c r="P59"/>
  <c r="O60"/>
  <c r="P60"/>
  <c r="O61"/>
  <c r="P61"/>
  <c r="O62"/>
  <c r="P62"/>
  <c r="O63"/>
  <c r="P63"/>
  <c r="O64"/>
  <c r="P64"/>
  <c r="O65"/>
  <c r="P65"/>
  <c r="O66"/>
  <c r="P66"/>
  <c r="O67"/>
  <c r="P67"/>
  <c r="O68"/>
  <c r="P68"/>
  <c r="O69"/>
  <c r="P69"/>
  <c r="O70"/>
  <c r="P70"/>
  <c r="O71"/>
  <c r="P71"/>
  <c r="O72"/>
  <c r="P72"/>
  <c r="O73"/>
  <c r="P73"/>
  <c r="O74"/>
  <c r="P74"/>
  <c r="O75"/>
  <c r="P75"/>
  <c r="O76"/>
  <c r="P76"/>
  <c r="O77"/>
  <c r="P77"/>
  <c r="O78"/>
  <c r="P78"/>
  <c r="O79"/>
  <c r="P79"/>
  <c r="O80"/>
  <c r="P80"/>
  <c r="O81"/>
  <c r="P81"/>
  <c r="O82"/>
  <c r="P82"/>
  <c r="O83"/>
  <c r="P83"/>
  <c r="O84"/>
  <c r="P84"/>
  <c r="O85"/>
  <c r="P85"/>
  <c r="O86"/>
  <c r="P86"/>
  <c r="O87"/>
  <c r="P87"/>
  <c r="O88"/>
  <c r="P88"/>
  <c r="O89"/>
  <c r="P89"/>
  <c r="O90"/>
  <c r="P90"/>
  <c r="O91"/>
  <c r="P91"/>
  <c r="O92"/>
  <c r="P92"/>
  <c r="O93"/>
  <c r="P93"/>
  <c r="O94"/>
  <c r="P94"/>
  <c r="O95"/>
  <c r="P95"/>
  <c r="O96"/>
  <c r="P96"/>
  <c r="O97"/>
  <c r="P97"/>
  <c r="O98"/>
  <c r="P98"/>
  <c r="O99"/>
  <c r="P99"/>
  <c r="O100"/>
  <c r="P100"/>
  <c r="O101"/>
  <c r="P101"/>
  <c r="O102"/>
  <c r="P102"/>
  <c r="O103"/>
  <c r="P103"/>
  <c r="O104"/>
  <c r="P104"/>
  <c r="O105"/>
  <c r="P105"/>
  <c r="O106"/>
  <c r="P106"/>
  <c r="O107"/>
  <c r="P107"/>
  <c r="O108"/>
  <c r="P108"/>
  <c r="O109"/>
  <c r="P109"/>
  <c r="O110"/>
  <c r="P110"/>
  <c r="O111"/>
  <c r="P111"/>
  <c r="O112"/>
  <c r="P112"/>
  <c r="O113"/>
  <c r="P113"/>
  <c r="O114"/>
  <c r="P114"/>
  <c r="O115"/>
  <c r="P115"/>
  <c r="O116"/>
  <c r="P116"/>
  <c r="O117"/>
  <c r="P117"/>
  <c r="O118"/>
  <c r="P118"/>
  <c r="O119"/>
  <c r="P119"/>
  <c r="O120"/>
  <c r="P120"/>
  <c r="O121"/>
  <c r="P121"/>
  <c r="O122"/>
  <c r="P122"/>
  <c r="O123"/>
  <c r="P123"/>
  <c r="O124"/>
  <c r="P124"/>
  <c r="O125"/>
  <c r="P125"/>
  <c r="O126"/>
  <c r="P126"/>
  <c r="O127"/>
  <c r="P127"/>
  <c r="O128"/>
  <c r="P128"/>
  <c r="O129"/>
  <c r="P129"/>
  <c r="O130"/>
  <c r="P130"/>
  <c r="O131"/>
  <c r="P131"/>
  <c r="O132"/>
  <c r="P132"/>
  <c r="O133"/>
  <c r="P133"/>
  <c r="O134"/>
  <c r="P134"/>
  <c r="O135"/>
  <c r="P135"/>
  <c r="O136"/>
  <c r="P136"/>
  <c r="O137"/>
  <c r="P137"/>
  <c r="O138"/>
  <c r="P138"/>
  <c r="O139"/>
  <c r="P139"/>
  <c r="O140"/>
  <c r="P140"/>
  <c r="O141"/>
  <c r="P141"/>
  <c r="O142"/>
  <c r="P142"/>
  <c r="O143"/>
  <c r="P143"/>
  <c r="O144"/>
  <c r="P144"/>
  <c r="O145"/>
  <c r="P145"/>
  <c r="O146"/>
  <c r="P146"/>
  <c r="O147"/>
  <c r="P147"/>
  <c r="O148"/>
  <c r="P148"/>
  <c r="O149"/>
  <c r="P149"/>
  <c r="O150"/>
  <c r="P150"/>
  <c r="O151"/>
  <c r="P151"/>
  <c r="O152"/>
  <c r="P152"/>
  <c r="O153"/>
  <c r="P153"/>
  <c r="O154"/>
  <c r="P154"/>
  <c r="O155"/>
  <c r="P155"/>
  <c r="O156"/>
  <c r="P156"/>
  <c r="O157"/>
  <c r="P157"/>
  <c r="O158"/>
  <c r="P158"/>
  <c r="O159"/>
  <c r="P159"/>
  <c r="O160"/>
  <c r="P160"/>
  <c r="O161"/>
  <c r="P161"/>
  <c r="O162"/>
  <c r="P162"/>
  <c r="O163"/>
  <c r="P163"/>
  <c r="O164"/>
  <c r="P164"/>
  <c r="O165"/>
  <c r="P165"/>
  <c r="O166"/>
  <c r="P166"/>
  <c r="O167"/>
  <c r="P167"/>
  <c r="O168"/>
  <c r="P168"/>
  <c r="O169"/>
  <c r="P169"/>
  <c r="O170"/>
  <c r="P170"/>
  <c r="O171"/>
  <c r="P171"/>
  <c r="O172"/>
  <c r="P172"/>
  <c r="O173"/>
  <c r="P173"/>
  <c r="O174"/>
  <c r="P174"/>
  <c r="O175"/>
  <c r="P175"/>
  <c r="O176"/>
  <c r="P176"/>
  <c r="O177"/>
  <c r="P177"/>
  <c r="O178"/>
  <c r="P178"/>
  <c r="O179"/>
  <c r="P179"/>
  <c r="O180"/>
  <c r="P180"/>
  <c r="O181"/>
  <c r="P181"/>
  <c r="O182"/>
  <c r="P182"/>
  <c r="O183"/>
  <c r="P183"/>
  <c r="O184"/>
  <c r="P184"/>
  <c r="O185"/>
  <c r="P185"/>
  <c r="O186"/>
  <c r="P186"/>
  <c r="O187"/>
  <c r="P187"/>
  <c r="O188"/>
  <c r="P188"/>
  <c r="O189"/>
  <c r="P189"/>
  <c r="O190"/>
  <c r="P190"/>
  <c r="O191"/>
  <c r="P191"/>
  <c r="O192"/>
  <c r="P192"/>
  <c r="O193"/>
  <c r="P193"/>
  <c r="O194"/>
  <c r="P194"/>
  <c r="O195"/>
  <c r="P195"/>
  <c r="O196"/>
  <c r="P196"/>
  <c r="O197"/>
  <c r="P197"/>
  <c r="O198"/>
  <c r="P198"/>
  <c r="O199"/>
  <c r="P199"/>
  <c r="O200"/>
  <c r="P200"/>
  <c r="O201"/>
  <c r="P201"/>
  <c r="O202"/>
  <c r="P202"/>
  <c r="O203"/>
  <c r="P203"/>
  <c r="O204"/>
  <c r="P204"/>
  <c r="O205"/>
  <c r="P205"/>
  <c r="O206"/>
  <c r="P206"/>
  <c r="O207"/>
  <c r="P207"/>
  <c r="O208"/>
  <c r="P208"/>
  <c r="O209"/>
  <c r="P209"/>
  <c r="O210"/>
  <c r="P210"/>
  <c r="O211"/>
  <c r="P211"/>
  <c r="O212"/>
  <c r="P212"/>
  <c r="O213"/>
  <c r="P213"/>
  <c r="O214"/>
  <c r="P214"/>
  <c r="O215"/>
  <c r="P215"/>
  <c r="O216"/>
  <c r="P216"/>
  <c r="O217"/>
  <c r="P217"/>
  <c r="O218"/>
  <c r="P218"/>
  <c r="O219"/>
  <c r="P219"/>
  <c r="O220"/>
  <c r="P220"/>
  <c r="O221"/>
  <c r="P221"/>
  <c r="O222"/>
  <c r="P222"/>
  <c r="O223"/>
  <c r="P223"/>
  <c r="O224"/>
  <c r="P224"/>
  <c r="O225"/>
  <c r="P225"/>
  <c r="O226"/>
  <c r="P226"/>
  <c r="O227"/>
  <c r="P227"/>
  <c r="O228"/>
  <c r="P228"/>
  <c r="O229"/>
  <c r="P229"/>
  <c r="O230"/>
  <c r="P230"/>
  <c r="O231"/>
  <c r="P231"/>
  <c r="O232"/>
  <c r="P232"/>
  <c r="O233"/>
  <c r="P233"/>
  <c r="O234"/>
  <c r="P234"/>
  <c r="O235"/>
  <c r="P235"/>
  <c r="O236"/>
  <c r="P236"/>
  <c r="O237"/>
  <c r="P237"/>
  <c r="O238"/>
  <c r="P238"/>
  <c r="O239"/>
  <c r="P239"/>
  <c r="O240"/>
  <c r="P240"/>
  <c r="O241"/>
  <c r="P241"/>
  <c r="O242"/>
  <c r="P242"/>
  <c r="O243"/>
  <c r="P243"/>
  <c r="O244"/>
  <c r="P244"/>
  <c r="O245"/>
  <c r="P245"/>
  <c r="O246"/>
  <c r="P246"/>
  <c r="O247"/>
  <c r="P247"/>
  <c r="O248"/>
  <c r="P248"/>
  <c r="O249"/>
  <c r="P249"/>
  <c r="O250"/>
  <c r="P250"/>
  <c r="O251"/>
  <c r="P251"/>
  <c r="O252"/>
  <c r="P252"/>
  <c r="O253"/>
  <c r="P253"/>
  <c r="O254"/>
  <c r="P254"/>
  <c r="O255"/>
  <c r="P255"/>
  <c r="O256"/>
  <c r="P256"/>
  <c r="O257"/>
  <c r="P257"/>
  <c r="O258"/>
  <c r="P258"/>
  <c r="O259"/>
  <c r="P259"/>
  <c r="O260"/>
  <c r="P260"/>
  <c r="O261"/>
  <c r="P261"/>
  <c r="O262"/>
  <c r="P262"/>
  <c r="O263"/>
  <c r="P263"/>
  <c r="O264"/>
  <c r="P264"/>
  <c r="O265"/>
  <c r="P265"/>
  <c r="O266"/>
  <c r="P266"/>
  <c r="O267"/>
  <c r="P267"/>
  <c r="O268"/>
  <c r="P268"/>
  <c r="O269"/>
  <c r="P269"/>
  <c r="O270"/>
  <c r="P270"/>
  <c r="O271"/>
  <c r="P271"/>
  <c r="O272"/>
  <c r="P272"/>
  <c r="O273"/>
  <c r="P273"/>
  <c r="O274"/>
  <c r="P274"/>
  <c r="O275"/>
  <c r="P275"/>
  <c r="O276"/>
  <c r="P276"/>
  <c r="O277"/>
  <c r="P277"/>
  <c r="O278"/>
  <c r="P278"/>
  <c r="O279"/>
  <c r="P279"/>
  <c r="O280"/>
  <c r="P280"/>
  <c r="O281"/>
  <c r="P281"/>
  <c r="O282"/>
  <c r="P282"/>
  <c r="O283"/>
  <c r="P283"/>
  <c r="O284"/>
  <c r="P284"/>
  <c r="O285"/>
  <c r="P285"/>
  <c r="O286"/>
  <c r="P286"/>
  <c r="O287"/>
  <c r="P287"/>
  <c r="O288"/>
  <c r="P288"/>
  <c r="O289"/>
  <c r="P289"/>
  <c r="O290"/>
  <c r="P290"/>
  <c r="O291"/>
  <c r="P291"/>
  <c r="O292"/>
  <c r="P292"/>
  <c r="O293"/>
  <c r="P293"/>
  <c r="O294"/>
  <c r="P294"/>
  <c r="O295"/>
  <c r="P295"/>
  <c r="O296"/>
  <c r="P296"/>
  <c r="O297"/>
  <c r="P297"/>
  <c r="O298"/>
  <c r="P298"/>
  <c r="O299"/>
  <c r="P299"/>
  <c r="O300"/>
  <c r="P300"/>
  <c r="O301"/>
  <c r="P301"/>
  <c r="O302"/>
  <c r="P302"/>
  <c r="O303"/>
  <c r="P303"/>
  <c r="O304"/>
  <c r="P304"/>
  <c r="O305"/>
  <c r="P305"/>
  <c r="O306"/>
  <c r="P306"/>
  <c r="O307"/>
  <c r="P307"/>
  <c r="O308"/>
  <c r="P308"/>
  <c r="O309"/>
  <c r="P309"/>
  <c r="O310"/>
  <c r="P310"/>
  <c r="O311"/>
  <c r="P311"/>
  <c r="O312"/>
  <c r="P312"/>
  <c r="O313"/>
  <c r="P313"/>
  <c r="O314"/>
  <c r="P314"/>
  <c r="O315"/>
  <c r="P315"/>
  <c r="O316"/>
  <c r="P316"/>
  <c r="O317"/>
  <c r="P317"/>
  <c r="O318"/>
  <c r="P318"/>
  <c r="O319"/>
  <c r="P319"/>
  <c r="O320"/>
  <c r="P320"/>
  <c r="O321"/>
  <c r="P321"/>
  <c r="O322"/>
  <c r="P322"/>
  <c r="O323"/>
  <c r="P323"/>
  <c r="O324"/>
  <c r="P324"/>
  <c r="O325"/>
  <c r="P325"/>
  <c r="O326"/>
  <c r="P326"/>
  <c r="O327"/>
  <c r="P327"/>
  <c r="O328"/>
  <c r="P328"/>
  <c r="O329"/>
  <c r="P329"/>
  <c r="O330"/>
  <c r="P330"/>
  <c r="O331"/>
  <c r="P331"/>
  <c r="O332"/>
  <c r="P332"/>
  <c r="O333"/>
  <c r="P333"/>
  <c r="O334"/>
  <c r="P334"/>
  <c r="O335"/>
  <c r="P335"/>
  <c r="O336"/>
  <c r="P336"/>
  <c r="O337"/>
  <c r="P337"/>
  <c r="O338"/>
  <c r="P338"/>
  <c r="O339"/>
  <c r="P339"/>
  <c r="O340"/>
  <c r="P340"/>
  <c r="O341"/>
  <c r="P341"/>
  <c r="O342"/>
  <c r="P342"/>
  <c r="O343"/>
  <c r="P343"/>
  <c r="O344"/>
  <c r="P344"/>
  <c r="O345"/>
  <c r="P345"/>
  <c r="O346"/>
  <c r="P346"/>
  <c r="O347"/>
  <c r="P347"/>
  <c r="O348"/>
  <c r="P348"/>
  <c r="O349"/>
  <c r="P349"/>
  <c r="O350"/>
  <c r="P350"/>
  <c r="O351"/>
  <c r="P351"/>
  <c r="O352"/>
  <c r="P352"/>
  <c r="O353"/>
  <c r="P353"/>
  <c r="P3"/>
  <c r="O3"/>
  <c r="Q11"/>
  <c r="Q19"/>
  <c r="Q27"/>
  <c r="Q35"/>
  <c r="Q43"/>
  <c r="Q51"/>
  <c r="Q59"/>
  <c r="Q67"/>
  <c r="Q75"/>
  <c r="Q83"/>
  <c r="Q91"/>
  <c r="Q99"/>
  <c r="Q107"/>
  <c r="Q115"/>
  <c r="Q123"/>
  <c r="Q131"/>
  <c r="Q139"/>
  <c r="Q147"/>
  <c r="Q155"/>
  <c r="Q163"/>
  <c r="Q171"/>
  <c r="Q179"/>
  <c r="Q187"/>
  <c r="Q195"/>
  <c r="Q203"/>
  <c r="Q211"/>
  <c r="Q219"/>
  <c r="Q227"/>
  <c r="Q235"/>
  <c r="Q243"/>
  <c r="Q251"/>
  <c r="Q259"/>
  <c r="Q267"/>
  <c r="Q275"/>
  <c r="Q283"/>
  <c r="Q291"/>
  <c r="Q299"/>
  <c r="Q307"/>
  <c r="Q315"/>
  <c r="Q323"/>
  <c r="Q331"/>
  <c r="Q339"/>
  <c r="Q347"/>
  <c r="N4"/>
  <c r="T4" s="1"/>
  <c r="N5"/>
  <c r="T5" s="1"/>
  <c r="N6"/>
  <c r="T6" s="1"/>
  <c r="N7"/>
  <c r="Q7" s="1"/>
  <c r="N8"/>
  <c r="Q8" s="1"/>
  <c r="N9"/>
  <c r="Q9" s="1"/>
  <c r="N10"/>
  <c r="Q10" s="1"/>
  <c r="N11"/>
  <c r="T11" s="1"/>
  <c r="N12"/>
  <c r="T12" s="1"/>
  <c r="N13"/>
  <c r="T13" s="1"/>
  <c r="N14"/>
  <c r="T14" s="1"/>
  <c r="N15"/>
  <c r="Q15" s="1"/>
  <c r="N16"/>
  <c r="Q16" s="1"/>
  <c r="N17"/>
  <c r="Q17" s="1"/>
  <c r="N18"/>
  <c r="Q18" s="1"/>
  <c r="N19"/>
  <c r="T19" s="1"/>
  <c r="N20"/>
  <c r="T20" s="1"/>
  <c r="N21"/>
  <c r="T21" s="1"/>
  <c r="N22"/>
  <c r="T22" s="1"/>
  <c r="N23"/>
  <c r="Q23" s="1"/>
  <c r="N24"/>
  <c r="Q24" s="1"/>
  <c r="N25"/>
  <c r="Q25" s="1"/>
  <c r="N26"/>
  <c r="Q26" s="1"/>
  <c r="N27"/>
  <c r="T27" s="1"/>
  <c r="N28"/>
  <c r="T28" s="1"/>
  <c r="N29"/>
  <c r="T29" s="1"/>
  <c r="N30"/>
  <c r="T30" s="1"/>
  <c r="N31"/>
  <c r="Q31" s="1"/>
  <c r="N32"/>
  <c r="Q32" s="1"/>
  <c r="N33"/>
  <c r="Q33" s="1"/>
  <c r="N34"/>
  <c r="Q34" s="1"/>
  <c r="N35"/>
  <c r="T35" s="1"/>
  <c r="N36"/>
  <c r="T36" s="1"/>
  <c r="N37"/>
  <c r="T37" s="1"/>
  <c r="N38"/>
  <c r="T38" s="1"/>
  <c r="N39"/>
  <c r="Q39" s="1"/>
  <c r="N40"/>
  <c r="Q40" s="1"/>
  <c r="N41"/>
  <c r="Q41" s="1"/>
  <c r="N42"/>
  <c r="Q42" s="1"/>
  <c r="N43"/>
  <c r="T43" s="1"/>
  <c r="N44"/>
  <c r="T44" s="1"/>
  <c r="N45"/>
  <c r="T45" s="1"/>
  <c r="N46"/>
  <c r="T46" s="1"/>
  <c r="N47"/>
  <c r="Q47" s="1"/>
  <c r="N48"/>
  <c r="Q48" s="1"/>
  <c r="N49"/>
  <c r="Q49" s="1"/>
  <c r="N50"/>
  <c r="Q50" s="1"/>
  <c r="N51"/>
  <c r="T51" s="1"/>
  <c r="N52"/>
  <c r="T52" s="1"/>
  <c r="N53"/>
  <c r="T53" s="1"/>
  <c r="N54"/>
  <c r="T54" s="1"/>
  <c r="N55"/>
  <c r="Q55" s="1"/>
  <c r="N56"/>
  <c r="Q56" s="1"/>
  <c r="N57"/>
  <c r="Q57" s="1"/>
  <c r="N58"/>
  <c r="Q58" s="1"/>
  <c r="N59"/>
  <c r="T59" s="1"/>
  <c r="N60"/>
  <c r="T60" s="1"/>
  <c r="N61"/>
  <c r="T61" s="1"/>
  <c r="N62"/>
  <c r="T62" s="1"/>
  <c r="N63"/>
  <c r="Q63" s="1"/>
  <c r="N64"/>
  <c r="Q64" s="1"/>
  <c r="N65"/>
  <c r="Q65" s="1"/>
  <c r="N66"/>
  <c r="Q66" s="1"/>
  <c r="N67"/>
  <c r="T67" s="1"/>
  <c r="N68"/>
  <c r="T68" s="1"/>
  <c r="N69"/>
  <c r="T69" s="1"/>
  <c r="N70"/>
  <c r="T70" s="1"/>
  <c r="N71"/>
  <c r="Q71" s="1"/>
  <c r="N72"/>
  <c r="Q72" s="1"/>
  <c r="N73"/>
  <c r="Q73" s="1"/>
  <c r="N74"/>
  <c r="Q74" s="1"/>
  <c r="N75"/>
  <c r="T75" s="1"/>
  <c r="N76"/>
  <c r="T76" s="1"/>
  <c r="N77"/>
  <c r="T77" s="1"/>
  <c r="N78"/>
  <c r="T78" s="1"/>
  <c r="N79"/>
  <c r="Q79" s="1"/>
  <c r="N80"/>
  <c r="Q80" s="1"/>
  <c r="N81"/>
  <c r="Q81" s="1"/>
  <c r="N82"/>
  <c r="Q82" s="1"/>
  <c r="N83"/>
  <c r="T83" s="1"/>
  <c r="N84"/>
  <c r="T84" s="1"/>
  <c r="N85"/>
  <c r="T85" s="1"/>
  <c r="N86"/>
  <c r="T86" s="1"/>
  <c r="N87"/>
  <c r="Q87" s="1"/>
  <c r="N88"/>
  <c r="Q88" s="1"/>
  <c r="N89"/>
  <c r="Q89" s="1"/>
  <c r="N90"/>
  <c r="Q90" s="1"/>
  <c r="N91"/>
  <c r="T91" s="1"/>
  <c r="N92"/>
  <c r="T92" s="1"/>
  <c r="N93"/>
  <c r="T93" s="1"/>
  <c r="N94"/>
  <c r="T94" s="1"/>
  <c r="N95"/>
  <c r="Q95" s="1"/>
  <c r="N96"/>
  <c r="Q96" s="1"/>
  <c r="N97"/>
  <c r="Q97" s="1"/>
  <c r="N98"/>
  <c r="Q98" s="1"/>
  <c r="N99"/>
  <c r="T99" s="1"/>
  <c r="N100"/>
  <c r="T100" s="1"/>
  <c r="N101"/>
  <c r="T101" s="1"/>
  <c r="N102"/>
  <c r="T102" s="1"/>
  <c r="N103"/>
  <c r="Q103" s="1"/>
  <c r="N104"/>
  <c r="Q104" s="1"/>
  <c r="N105"/>
  <c r="Q105" s="1"/>
  <c r="N106"/>
  <c r="Q106" s="1"/>
  <c r="N107"/>
  <c r="T107" s="1"/>
  <c r="N108"/>
  <c r="T108" s="1"/>
  <c r="N109"/>
  <c r="T109" s="1"/>
  <c r="N110"/>
  <c r="T110" s="1"/>
  <c r="N111"/>
  <c r="Q111" s="1"/>
  <c r="N112"/>
  <c r="Q112" s="1"/>
  <c r="N113"/>
  <c r="Q113" s="1"/>
  <c r="N114"/>
  <c r="Q114" s="1"/>
  <c r="N115"/>
  <c r="T115" s="1"/>
  <c r="N116"/>
  <c r="T116" s="1"/>
  <c r="N117"/>
  <c r="T117" s="1"/>
  <c r="N118"/>
  <c r="T118" s="1"/>
  <c r="N119"/>
  <c r="Q119" s="1"/>
  <c r="N120"/>
  <c r="Q120" s="1"/>
  <c r="N121"/>
  <c r="Q121" s="1"/>
  <c r="N122"/>
  <c r="Q122" s="1"/>
  <c r="N123"/>
  <c r="T123" s="1"/>
  <c r="N124"/>
  <c r="T124" s="1"/>
  <c r="N125"/>
  <c r="T125" s="1"/>
  <c r="N126"/>
  <c r="T126" s="1"/>
  <c r="N127"/>
  <c r="Q127" s="1"/>
  <c r="N128"/>
  <c r="Q128" s="1"/>
  <c r="N129"/>
  <c r="Q129" s="1"/>
  <c r="N130"/>
  <c r="Q130" s="1"/>
  <c r="N131"/>
  <c r="T131" s="1"/>
  <c r="N132"/>
  <c r="T132" s="1"/>
  <c r="N133"/>
  <c r="T133" s="1"/>
  <c r="N134"/>
  <c r="T134" s="1"/>
  <c r="N135"/>
  <c r="Q135" s="1"/>
  <c r="N136"/>
  <c r="Q136" s="1"/>
  <c r="N137"/>
  <c r="Q137" s="1"/>
  <c r="N138"/>
  <c r="Q138" s="1"/>
  <c r="N139"/>
  <c r="T139" s="1"/>
  <c r="N140"/>
  <c r="T140" s="1"/>
  <c r="N141"/>
  <c r="T141" s="1"/>
  <c r="N142"/>
  <c r="T142" s="1"/>
  <c r="N143"/>
  <c r="Q143" s="1"/>
  <c r="N144"/>
  <c r="Q144" s="1"/>
  <c r="N145"/>
  <c r="Q145" s="1"/>
  <c r="N146"/>
  <c r="Q146" s="1"/>
  <c r="N147"/>
  <c r="T147" s="1"/>
  <c r="N148"/>
  <c r="T148" s="1"/>
  <c r="N149"/>
  <c r="T149" s="1"/>
  <c r="N150"/>
  <c r="T150" s="1"/>
  <c r="N151"/>
  <c r="Q151" s="1"/>
  <c r="N152"/>
  <c r="Q152" s="1"/>
  <c r="N153"/>
  <c r="Q153" s="1"/>
  <c r="N154"/>
  <c r="Q154" s="1"/>
  <c r="N155"/>
  <c r="T155" s="1"/>
  <c r="N156"/>
  <c r="T156" s="1"/>
  <c r="N157"/>
  <c r="T157" s="1"/>
  <c r="N158"/>
  <c r="T158" s="1"/>
  <c r="N159"/>
  <c r="Q159" s="1"/>
  <c r="N160"/>
  <c r="Q160" s="1"/>
  <c r="N161"/>
  <c r="Q161" s="1"/>
  <c r="N162"/>
  <c r="Q162" s="1"/>
  <c r="N163"/>
  <c r="T163" s="1"/>
  <c r="N164"/>
  <c r="T164" s="1"/>
  <c r="N165"/>
  <c r="T165" s="1"/>
  <c r="N166"/>
  <c r="T166" s="1"/>
  <c r="N167"/>
  <c r="Q167" s="1"/>
  <c r="N168"/>
  <c r="Q168" s="1"/>
  <c r="N169"/>
  <c r="Q169" s="1"/>
  <c r="N170"/>
  <c r="Q170" s="1"/>
  <c r="N171"/>
  <c r="T171" s="1"/>
  <c r="N172"/>
  <c r="T172" s="1"/>
  <c r="N173"/>
  <c r="T173" s="1"/>
  <c r="N174"/>
  <c r="T174" s="1"/>
  <c r="N175"/>
  <c r="Q175" s="1"/>
  <c r="N176"/>
  <c r="Q176" s="1"/>
  <c r="N177"/>
  <c r="Q177" s="1"/>
  <c r="N178"/>
  <c r="Q178" s="1"/>
  <c r="N179"/>
  <c r="T179" s="1"/>
  <c r="N180"/>
  <c r="T180" s="1"/>
  <c r="N181"/>
  <c r="T181" s="1"/>
  <c r="N182"/>
  <c r="T182" s="1"/>
  <c r="N183"/>
  <c r="Q183" s="1"/>
  <c r="N184"/>
  <c r="Q184" s="1"/>
  <c r="N185"/>
  <c r="Q185" s="1"/>
  <c r="N186"/>
  <c r="Q186" s="1"/>
  <c r="N187"/>
  <c r="T187" s="1"/>
  <c r="N188"/>
  <c r="T188" s="1"/>
  <c r="N189"/>
  <c r="T189" s="1"/>
  <c r="N190"/>
  <c r="T190" s="1"/>
  <c r="N191"/>
  <c r="Q191" s="1"/>
  <c r="N192"/>
  <c r="Q192" s="1"/>
  <c r="N193"/>
  <c r="Q193" s="1"/>
  <c r="N194"/>
  <c r="Q194" s="1"/>
  <c r="N195"/>
  <c r="T195" s="1"/>
  <c r="N196"/>
  <c r="T196" s="1"/>
  <c r="N197"/>
  <c r="T197" s="1"/>
  <c r="N198"/>
  <c r="T198" s="1"/>
  <c r="N199"/>
  <c r="Q199" s="1"/>
  <c r="N200"/>
  <c r="Q200" s="1"/>
  <c r="N201"/>
  <c r="Q201" s="1"/>
  <c r="N202"/>
  <c r="Q202" s="1"/>
  <c r="N203"/>
  <c r="T203" s="1"/>
  <c r="N204"/>
  <c r="T204" s="1"/>
  <c r="N205"/>
  <c r="T205" s="1"/>
  <c r="N206"/>
  <c r="T206" s="1"/>
  <c r="N207"/>
  <c r="Q207" s="1"/>
  <c r="N208"/>
  <c r="Q208" s="1"/>
  <c r="N209"/>
  <c r="Q209" s="1"/>
  <c r="N210"/>
  <c r="Q210" s="1"/>
  <c r="N211"/>
  <c r="T211" s="1"/>
  <c r="N212"/>
  <c r="T212" s="1"/>
  <c r="N213"/>
  <c r="T213" s="1"/>
  <c r="N214"/>
  <c r="T214" s="1"/>
  <c r="N215"/>
  <c r="Q215" s="1"/>
  <c r="N216"/>
  <c r="Q216" s="1"/>
  <c r="N217"/>
  <c r="Q217" s="1"/>
  <c r="N218"/>
  <c r="Q218" s="1"/>
  <c r="N219"/>
  <c r="T219" s="1"/>
  <c r="N220"/>
  <c r="T220" s="1"/>
  <c r="N221"/>
  <c r="T221" s="1"/>
  <c r="N222"/>
  <c r="T222" s="1"/>
  <c r="N223"/>
  <c r="Q223" s="1"/>
  <c r="N224"/>
  <c r="Q224" s="1"/>
  <c r="N225"/>
  <c r="Q225" s="1"/>
  <c r="N226"/>
  <c r="Q226" s="1"/>
  <c r="N227"/>
  <c r="T227" s="1"/>
  <c r="N228"/>
  <c r="T228" s="1"/>
  <c r="N229"/>
  <c r="T229" s="1"/>
  <c r="N230"/>
  <c r="T230" s="1"/>
  <c r="N231"/>
  <c r="Q231" s="1"/>
  <c r="N232"/>
  <c r="Q232" s="1"/>
  <c r="N233"/>
  <c r="Q233" s="1"/>
  <c r="N234"/>
  <c r="Q234" s="1"/>
  <c r="N235"/>
  <c r="T235" s="1"/>
  <c r="N236"/>
  <c r="T236" s="1"/>
  <c r="N237"/>
  <c r="T237" s="1"/>
  <c r="N238"/>
  <c r="T238" s="1"/>
  <c r="N239"/>
  <c r="Q239" s="1"/>
  <c r="N240"/>
  <c r="Q240" s="1"/>
  <c r="N241"/>
  <c r="Q241" s="1"/>
  <c r="N242"/>
  <c r="Q242" s="1"/>
  <c r="N243"/>
  <c r="T243" s="1"/>
  <c r="N244"/>
  <c r="T244" s="1"/>
  <c r="N245"/>
  <c r="T245" s="1"/>
  <c r="N246"/>
  <c r="T246" s="1"/>
  <c r="N247"/>
  <c r="Q247" s="1"/>
  <c r="N248"/>
  <c r="Q248" s="1"/>
  <c r="N249"/>
  <c r="Q249" s="1"/>
  <c r="N250"/>
  <c r="Q250" s="1"/>
  <c r="N251"/>
  <c r="T251" s="1"/>
  <c r="N252"/>
  <c r="T252" s="1"/>
  <c r="N253"/>
  <c r="T253" s="1"/>
  <c r="N254"/>
  <c r="T254" s="1"/>
  <c r="N255"/>
  <c r="Q255" s="1"/>
  <c r="N256"/>
  <c r="Q256" s="1"/>
  <c r="N257"/>
  <c r="Q257" s="1"/>
  <c r="N258"/>
  <c r="Q258" s="1"/>
  <c r="N259"/>
  <c r="T259" s="1"/>
  <c r="N260"/>
  <c r="T260" s="1"/>
  <c r="N261"/>
  <c r="T261" s="1"/>
  <c r="N262"/>
  <c r="T262" s="1"/>
  <c r="N263"/>
  <c r="Q263" s="1"/>
  <c r="N264"/>
  <c r="Q264" s="1"/>
  <c r="N265"/>
  <c r="Q265" s="1"/>
  <c r="N266"/>
  <c r="Q266" s="1"/>
  <c r="N267"/>
  <c r="T267" s="1"/>
  <c r="N268"/>
  <c r="T268" s="1"/>
  <c r="N269"/>
  <c r="T269" s="1"/>
  <c r="N270"/>
  <c r="T270" s="1"/>
  <c r="N271"/>
  <c r="Q271" s="1"/>
  <c r="N272"/>
  <c r="Q272" s="1"/>
  <c r="N273"/>
  <c r="Q273" s="1"/>
  <c r="N274"/>
  <c r="Q274" s="1"/>
  <c r="N275"/>
  <c r="T275" s="1"/>
  <c r="N276"/>
  <c r="T276" s="1"/>
  <c r="N277"/>
  <c r="T277" s="1"/>
  <c r="N278"/>
  <c r="T278" s="1"/>
  <c r="N279"/>
  <c r="Q279" s="1"/>
  <c r="N280"/>
  <c r="Q280" s="1"/>
  <c r="N281"/>
  <c r="Q281" s="1"/>
  <c r="N282"/>
  <c r="Q282" s="1"/>
  <c r="N283"/>
  <c r="T283" s="1"/>
  <c r="N284"/>
  <c r="T284" s="1"/>
  <c r="N285"/>
  <c r="T285" s="1"/>
  <c r="N286"/>
  <c r="T286" s="1"/>
  <c r="N287"/>
  <c r="Q287" s="1"/>
  <c r="N288"/>
  <c r="Q288" s="1"/>
  <c r="N289"/>
  <c r="Q289" s="1"/>
  <c r="N290"/>
  <c r="Q290" s="1"/>
  <c r="N291"/>
  <c r="T291" s="1"/>
  <c r="N292"/>
  <c r="T292" s="1"/>
  <c r="N293"/>
  <c r="T293" s="1"/>
  <c r="N294"/>
  <c r="T294" s="1"/>
  <c r="N295"/>
  <c r="Q295" s="1"/>
  <c r="N296"/>
  <c r="Q296" s="1"/>
  <c r="N297"/>
  <c r="Q297" s="1"/>
  <c r="N298"/>
  <c r="Q298" s="1"/>
  <c r="N299"/>
  <c r="T299" s="1"/>
  <c r="N300"/>
  <c r="T300" s="1"/>
  <c r="N301"/>
  <c r="T301" s="1"/>
  <c r="N302"/>
  <c r="T302" s="1"/>
  <c r="N303"/>
  <c r="Q303" s="1"/>
  <c r="N304"/>
  <c r="Q304" s="1"/>
  <c r="N305"/>
  <c r="Q305" s="1"/>
  <c r="N306"/>
  <c r="Q306" s="1"/>
  <c r="N307"/>
  <c r="T307" s="1"/>
  <c r="N308"/>
  <c r="T308" s="1"/>
  <c r="N309"/>
  <c r="T309" s="1"/>
  <c r="N310"/>
  <c r="T310" s="1"/>
  <c r="N311"/>
  <c r="Q311" s="1"/>
  <c r="N312"/>
  <c r="Q312" s="1"/>
  <c r="N313"/>
  <c r="Q313" s="1"/>
  <c r="N314"/>
  <c r="Q314" s="1"/>
  <c r="N315"/>
  <c r="T315" s="1"/>
  <c r="N316"/>
  <c r="T316" s="1"/>
  <c r="N317"/>
  <c r="T317" s="1"/>
  <c r="N318"/>
  <c r="T318" s="1"/>
  <c r="N319"/>
  <c r="Q319" s="1"/>
  <c r="N320"/>
  <c r="Q320" s="1"/>
  <c r="N321"/>
  <c r="Q321" s="1"/>
  <c r="N322"/>
  <c r="Q322" s="1"/>
  <c r="N323"/>
  <c r="T323" s="1"/>
  <c r="N324"/>
  <c r="T324" s="1"/>
  <c r="N325"/>
  <c r="T325" s="1"/>
  <c r="N326"/>
  <c r="T326" s="1"/>
  <c r="N327"/>
  <c r="Q327" s="1"/>
  <c r="N328"/>
  <c r="Q328" s="1"/>
  <c r="N329"/>
  <c r="Q329" s="1"/>
  <c r="N330"/>
  <c r="Q330" s="1"/>
  <c r="N331"/>
  <c r="T331" s="1"/>
  <c r="N332"/>
  <c r="T332" s="1"/>
  <c r="N333"/>
  <c r="T333" s="1"/>
  <c r="N334"/>
  <c r="T334" s="1"/>
  <c r="N335"/>
  <c r="Q335" s="1"/>
  <c r="N336"/>
  <c r="Q336" s="1"/>
  <c r="N337"/>
  <c r="Q337" s="1"/>
  <c r="N338"/>
  <c r="Q338" s="1"/>
  <c r="N339"/>
  <c r="T339" s="1"/>
  <c r="N340"/>
  <c r="T340" s="1"/>
  <c r="N341"/>
  <c r="T341" s="1"/>
  <c r="N342"/>
  <c r="T342" s="1"/>
  <c r="N343"/>
  <c r="Q343" s="1"/>
  <c r="N344"/>
  <c r="Q344" s="1"/>
  <c r="N345"/>
  <c r="Q345" s="1"/>
  <c r="N346"/>
  <c r="Q346" s="1"/>
  <c r="N347"/>
  <c r="T347" s="1"/>
  <c r="N348"/>
  <c r="T348" s="1"/>
  <c r="N349"/>
  <c r="T349" s="1"/>
  <c r="N350"/>
  <c r="T350" s="1"/>
  <c r="N351"/>
  <c r="Q351" s="1"/>
  <c r="N352"/>
  <c r="Q352" s="1"/>
  <c r="N353"/>
  <c r="Q353" s="1"/>
  <c r="N3"/>
  <c r="Q3" s="1"/>
  <c r="J10"/>
  <c r="J9"/>
  <c r="K9" s="1"/>
  <c r="L9" s="1"/>
  <c r="J11"/>
  <c r="K11" s="1"/>
  <c r="L11" s="1"/>
  <c r="J12"/>
  <c r="K12" s="1"/>
  <c r="L12" s="1"/>
  <c r="J13"/>
  <c r="K13" s="1"/>
  <c r="L13" s="1"/>
  <c r="J14"/>
  <c r="K14" s="1"/>
  <c r="L14" s="1"/>
  <c r="J15"/>
  <c r="K15" s="1"/>
  <c r="L15" s="1"/>
  <c r="J16"/>
  <c r="K16" s="1"/>
  <c r="L16" s="1"/>
  <c r="J17"/>
  <c r="K17" s="1"/>
  <c r="L17" s="1"/>
  <c r="J18"/>
  <c r="K18" s="1"/>
  <c r="L18" s="1"/>
  <c r="J19"/>
  <c r="K19" s="1"/>
  <c r="L19" s="1"/>
  <c r="J20"/>
  <c r="K20" s="1"/>
  <c r="L20" s="1"/>
  <c r="J21"/>
  <c r="K21" s="1"/>
  <c r="L21" s="1"/>
  <c r="J22"/>
  <c r="K22" s="1"/>
  <c r="L22" s="1"/>
  <c r="J23"/>
  <c r="K23" s="1"/>
  <c r="L23" s="1"/>
  <c r="J24"/>
  <c r="K24" s="1"/>
  <c r="L24" s="1"/>
  <c r="J25"/>
  <c r="K25" s="1"/>
  <c r="L25" s="1"/>
  <c r="J26"/>
  <c r="K26" s="1"/>
  <c r="L26" s="1"/>
  <c r="J27"/>
  <c r="K27" s="1"/>
  <c r="L27" s="1"/>
  <c r="J28"/>
  <c r="K28" s="1"/>
  <c r="L28" s="1"/>
  <c r="J29"/>
  <c r="K29" s="1"/>
  <c r="L29" s="1"/>
  <c r="J30"/>
  <c r="K30" s="1"/>
  <c r="L30" s="1"/>
  <c r="J31"/>
  <c r="K31" s="1"/>
  <c r="L31" s="1"/>
  <c r="J32"/>
  <c r="K32" s="1"/>
  <c r="L32" s="1"/>
  <c r="J33"/>
  <c r="K33" s="1"/>
  <c r="L33" s="1"/>
  <c r="J34"/>
  <c r="K34" s="1"/>
  <c r="L34" s="1"/>
  <c r="J35"/>
  <c r="K35" s="1"/>
  <c r="L35" s="1"/>
  <c r="J36"/>
  <c r="K36" s="1"/>
  <c r="L36" s="1"/>
  <c r="J37"/>
  <c r="K37" s="1"/>
  <c r="L37" s="1"/>
  <c r="J38"/>
  <c r="K38" s="1"/>
  <c r="L38" s="1"/>
  <c r="J39"/>
  <c r="K39" s="1"/>
  <c r="L39" s="1"/>
  <c r="J40"/>
  <c r="K40" s="1"/>
  <c r="L40" s="1"/>
  <c r="J41"/>
  <c r="K41" s="1"/>
  <c r="L41" s="1"/>
  <c r="J42"/>
  <c r="K42" s="1"/>
  <c r="L42" s="1"/>
  <c r="J43"/>
  <c r="K43" s="1"/>
  <c r="L43" s="1"/>
  <c r="J44"/>
  <c r="K44" s="1"/>
  <c r="L44" s="1"/>
  <c r="J45"/>
  <c r="K45" s="1"/>
  <c r="L45" s="1"/>
  <c r="J46"/>
  <c r="K46" s="1"/>
  <c r="L46" s="1"/>
  <c r="J47"/>
  <c r="K47" s="1"/>
  <c r="L47" s="1"/>
  <c r="J48"/>
  <c r="K48" s="1"/>
  <c r="L48" s="1"/>
  <c r="J49"/>
  <c r="K49" s="1"/>
  <c r="L49" s="1"/>
  <c r="J50"/>
  <c r="K50" s="1"/>
  <c r="L50" s="1"/>
  <c r="J51"/>
  <c r="K51" s="1"/>
  <c r="L51" s="1"/>
  <c r="J52"/>
  <c r="K52" s="1"/>
  <c r="L52" s="1"/>
  <c r="J53"/>
  <c r="K53" s="1"/>
  <c r="L53" s="1"/>
  <c r="J54"/>
  <c r="K54" s="1"/>
  <c r="L54" s="1"/>
  <c r="J55"/>
  <c r="K55" s="1"/>
  <c r="L55" s="1"/>
  <c r="J56"/>
  <c r="K56" s="1"/>
  <c r="L56" s="1"/>
  <c r="J57"/>
  <c r="K57" s="1"/>
  <c r="L57" s="1"/>
  <c r="J58"/>
  <c r="K58" s="1"/>
  <c r="L58" s="1"/>
  <c r="J59"/>
  <c r="K59" s="1"/>
  <c r="L59" s="1"/>
  <c r="J60"/>
  <c r="K60" s="1"/>
  <c r="L60" s="1"/>
  <c r="J61"/>
  <c r="K61" s="1"/>
  <c r="L61" s="1"/>
  <c r="J62"/>
  <c r="K62" s="1"/>
  <c r="L62" s="1"/>
  <c r="J63"/>
  <c r="K63" s="1"/>
  <c r="L63" s="1"/>
  <c r="J64"/>
  <c r="K64" s="1"/>
  <c r="L64" s="1"/>
  <c r="J65"/>
  <c r="K65" s="1"/>
  <c r="L65" s="1"/>
  <c r="J66"/>
  <c r="K66" s="1"/>
  <c r="L66" s="1"/>
  <c r="J67"/>
  <c r="K67" s="1"/>
  <c r="L67" s="1"/>
  <c r="J68"/>
  <c r="K68" s="1"/>
  <c r="L68" s="1"/>
  <c r="J69"/>
  <c r="K69" s="1"/>
  <c r="L69" s="1"/>
  <c r="J70"/>
  <c r="K70" s="1"/>
  <c r="L70" s="1"/>
  <c r="J71"/>
  <c r="K71" s="1"/>
  <c r="L71" s="1"/>
  <c r="J72"/>
  <c r="K72" s="1"/>
  <c r="L72" s="1"/>
  <c r="J73"/>
  <c r="K73" s="1"/>
  <c r="L73" s="1"/>
  <c r="J74"/>
  <c r="K74" s="1"/>
  <c r="L74" s="1"/>
  <c r="J75"/>
  <c r="K75" s="1"/>
  <c r="L75" s="1"/>
  <c r="J76"/>
  <c r="K76" s="1"/>
  <c r="L76" s="1"/>
  <c r="J77"/>
  <c r="K77" s="1"/>
  <c r="L77" s="1"/>
  <c r="J78"/>
  <c r="K78" s="1"/>
  <c r="L78" s="1"/>
  <c r="J79"/>
  <c r="K79" s="1"/>
  <c r="L79" s="1"/>
  <c r="J80"/>
  <c r="K80" s="1"/>
  <c r="L80" s="1"/>
  <c r="J81"/>
  <c r="K81" s="1"/>
  <c r="L81" s="1"/>
  <c r="J82"/>
  <c r="K82" s="1"/>
  <c r="L82" s="1"/>
  <c r="J83"/>
  <c r="K83" s="1"/>
  <c r="L83" s="1"/>
  <c r="J84"/>
  <c r="K84" s="1"/>
  <c r="L84" s="1"/>
  <c r="J85"/>
  <c r="K85" s="1"/>
  <c r="L85" s="1"/>
  <c r="J86"/>
  <c r="K86" s="1"/>
  <c r="L86" s="1"/>
  <c r="J87"/>
  <c r="J88"/>
  <c r="K88" s="1"/>
  <c r="L88" s="1"/>
  <c r="J89"/>
  <c r="K89" s="1"/>
  <c r="L89" s="1"/>
  <c r="J90"/>
  <c r="K90" s="1"/>
  <c r="L90" s="1"/>
  <c r="J91"/>
  <c r="K91" s="1"/>
  <c r="L91" s="1"/>
  <c r="J92"/>
  <c r="K92" s="1"/>
  <c r="L92" s="1"/>
  <c r="J93"/>
  <c r="K93" s="1"/>
  <c r="L93" s="1"/>
  <c r="J94"/>
  <c r="K94" s="1"/>
  <c r="L94" s="1"/>
  <c r="J95"/>
  <c r="K95" s="1"/>
  <c r="L95" s="1"/>
  <c r="J96"/>
  <c r="K96" s="1"/>
  <c r="L96" s="1"/>
  <c r="J97"/>
  <c r="K97" s="1"/>
  <c r="L97" s="1"/>
  <c r="J98"/>
  <c r="K98" s="1"/>
  <c r="L98" s="1"/>
  <c r="J99"/>
  <c r="K99" s="1"/>
  <c r="L99" s="1"/>
  <c r="J100"/>
  <c r="K100" s="1"/>
  <c r="L100" s="1"/>
  <c r="J101"/>
  <c r="K101" s="1"/>
  <c r="L101" s="1"/>
  <c r="J102"/>
  <c r="K102" s="1"/>
  <c r="L102" s="1"/>
  <c r="J103"/>
  <c r="K103" s="1"/>
  <c r="L103" s="1"/>
  <c r="J104"/>
  <c r="K104" s="1"/>
  <c r="L104" s="1"/>
  <c r="J105"/>
  <c r="K105" s="1"/>
  <c r="L105" s="1"/>
  <c r="J106"/>
  <c r="K106" s="1"/>
  <c r="L106" s="1"/>
  <c r="J107"/>
  <c r="K107" s="1"/>
  <c r="L107" s="1"/>
  <c r="J108"/>
  <c r="K108" s="1"/>
  <c r="L108" s="1"/>
  <c r="J109"/>
  <c r="K109" s="1"/>
  <c r="L109" s="1"/>
  <c r="J110"/>
  <c r="K110" s="1"/>
  <c r="L110" s="1"/>
  <c r="J111"/>
  <c r="K111" s="1"/>
  <c r="L111" s="1"/>
  <c r="J112"/>
  <c r="K112" s="1"/>
  <c r="L112" s="1"/>
  <c r="J113"/>
  <c r="K113" s="1"/>
  <c r="L113" s="1"/>
  <c r="J114"/>
  <c r="K114" s="1"/>
  <c r="L114" s="1"/>
  <c r="J115"/>
  <c r="K115" s="1"/>
  <c r="L115" s="1"/>
  <c r="J116"/>
  <c r="K116" s="1"/>
  <c r="L116" s="1"/>
  <c r="J117"/>
  <c r="K117" s="1"/>
  <c r="L117" s="1"/>
  <c r="J118"/>
  <c r="K118" s="1"/>
  <c r="L118" s="1"/>
  <c r="J119"/>
  <c r="K119" s="1"/>
  <c r="L119" s="1"/>
  <c r="J120"/>
  <c r="K120" s="1"/>
  <c r="L120" s="1"/>
  <c r="J121"/>
  <c r="K121" s="1"/>
  <c r="L121" s="1"/>
  <c r="J122"/>
  <c r="K122" s="1"/>
  <c r="L122" s="1"/>
  <c r="J123"/>
  <c r="K123" s="1"/>
  <c r="L123" s="1"/>
  <c r="J124"/>
  <c r="K124" s="1"/>
  <c r="L124" s="1"/>
  <c r="J125"/>
  <c r="K125" s="1"/>
  <c r="L125" s="1"/>
  <c r="J126"/>
  <c r="K126" s="1"/>
  <c r="L126" s="1"/>
  <c r="J127"/>
  <c r="K127" s="1"/>
  <c r="L127" s="1"/>
  <c r="J128"/>
  <c r="K128" s="1"/>
  <c r="L128" s="1"/>
  <c r="J129"/>
  <c r="K129" s="1"/>
  <c r="L129" s="1"/>
  <c r="J130"/>
  <c r="K130" s="1"/>
  <c r="L130" s="1"/>
  <c r="J131"/>
  <c r="K131" s="1"/>
  <c r="L131" s="1"/>
  <c r="J132"/>
  <c r="K132" s="1"/>
  <c r="L132" s="1"/>
  <c r="J133"/>
  <c r="K133" s="1"/>
  <c r="L133" s="1"/>
  <c r="J134"/>
  <c r="K134" s="1"/>
  <c r="L134" s="1"/>
  <c r="J135"/>
  <c r="K135" s="1"/>
  <c r="L135" s="1"/>
  <c r="J136"/>
  <c r="K136" s="1"/>
  <c r="L136" s="1"/>
  <c r="J137"/>
  <c r="K137" s="1"/>
  <c r="L137" s="1"/>
  <c r="J138"/>
  <c r="K138" s="1"/>
  <c r="L138" s="1"/>
  <c r="J139"/>
  <c r="K139" s="1"/>
  <c r="L139" s="1"/>
  <c r="J140"/>
  <c r="K140" s="1"/>
  <c r="L140" s="1"/>
  <c r="J141"/>
  <c r="K141" s="1"/>
  <c r="L141" s="1"/>
  <c r="J142"/>
  <c r="K142" s="1"/>
  <c r="L142" s="1"/>
  <c r="J143"/>
  <c r="J144"/>
  <c r="K144" s="1"/>
  <c r="L144" s="1"/>
  <c r="J145"/>
  <c r="K145" s="1"/>
  <c r="L145" s="1"/>
  <c r="J146"/>
  <c r="K146" s="1"/>
  <c r="L146" s="1"/>
  <c r="J147"/>
  <c r="K147" s="1"/>
  <c r="L147" s="1"/>
  <c r="J148"/>
  <c r="K148" s="1"/>
  <c r="L148" s="1"/>
  <c r="J149"/>
  <c r="K149" s="1"/>
  <c r="L149" s="1"/>
  <c r="J150"/>
  <c r="K150" s="1"/>
  <c r="L150" s="1"/>
  <c r="J151"/>
  <c r="K151" s="1"/>
  <c r="L151" s="1"/>
  <c r="J152"/>
  <c r="K152" s="1"/>
  <c r="L152" s="1"/>
  <c r="J153"/>
  <c r="K153" s="1"/>
  <c r="L153" s="1"/>
  <c r="J154"/>
  <c r="K154" s="1"/>
  <c r="L154" s="1"/>
  <c r="J155"/>
  <c r="K155" s="1"/>
  <c r="L155" s="1"/>
  <c r="J156"/>
  <c r="K156" s="1"/>
  <c r="L156" s="1"/>
  <c r="J157"/>
  <c r="K157" s="1"/>
  <c r="L157" s="1"/>
  <c r="J158"/>
  <c r="K158" s="1"/>
  <c r="L158" s="1"/>
  <c r="J159"/>
  <c r="K159" s="1"/>
  <c r="L159" s="1"/>
  <c r="J160"/>
  <c r="K160" s="1"/>
  <c r="L160" s="1"/>
  <c r="J161"/>
  <c r="K161" s="1"/>
  <c r="L161" s="1"/>
  <c r="J162"/>
  <c r="K162" s="1"/>
  <c r="L162" s="1"/>
  <c r="J163"/>
  <c r="K163" s="1"/>
  <c r="L163" s="1"/>
  <c r="J164"/>
  <c r="K164" s="1"/>
  <c r="L164" s="1"/>
  <c r="J165"/>
  <c r="K165" s="1"/>
  <c r="L165" s="1"/>
  <c r="J166"/>
  <c r="K166" s="1"/>
  <c r="L166" s="1"/>
  <c r="J167"/>
  <c r="K167" s="1"/>
  <c r="L167" s="1"/>
  <c r="J168"/>
  <c r="K168" s="1"/>
  <c r="L168" s="1"/>
  <c r="J169"/>
  <c r="K169" s="1"/>
  <c r="L169" s="1"/>
  <c r="J170"/>
  <c r="K170" s="1"/>
  <c r="L170" s="1"/>
  <c r="J171"/>
  <c r="K171" s="1"/>
  <c r="L171" s="1"/>
  <c r="J172"/>
  <c r="K172" s="1"/>
  <c r="L172" s="1"/>
  <c r="J173"/>
  <c r="K173" s="1"/>
  <c r="L173" s="1"/>
  <c r="J174"/>
  <c r="K174" s="1"/>
  <c r="L174" s="1"/>
  <c r="J175"/>
  <c r="J176"/>
  <c r="K176" s="1"/>
  <c r="L176" s="1"/>
  <c r="J177"/>
  <c r="K177" s="1"/>
  <c r="L177" s="1"/>
  <c r="J178"/>
  <c r="K178" s="1"/>
  <c r="L178" s="1"/>
  <c r="J179"/>
  <c r="K179" s="1"/>
  <c r="L179" s="1"/>
  <c r="J180"/>
  <c r="K180" s="1"/>
  <c r="L180" s="1"/>
  <c r="J181"/>
  <c r="K181" s="1"/>
  <c r="L181" s="1"/>
  <c r="J182"/>
  <c r="K182" s="1"/>
  <c r="L182" s="1"/>
  <c r="J183"/>
  <c r="K183" s="1"/>
  <c r="L183" s="1"/>
  <c r="J184"/>
  <c r="K184" s="1"/>
  <c r="L184" s="1"/>
  <c r="J185"/>
  <c r="K185" s="1"/>
  <c r="L185" s="1"/>
  <c r="J186"/>
  <c r="K186" s="1"/>
  <c r="L186" s="1"/>
  <c r="J187"/>
  <c r="K187" s="1"/>
  <c r="L187" s="1"/>
  <c r="J188"/>
  <c r="K188" s="1"/>
  <c r="L188" s="1"/>
  <c r="J189"/>
  <c r="K189" s="1"/>
  <c r="L189" s="1"/>
  <c r="J190"/>
  <c r="K190" s="1"/>
  <c r="L190" s="1"/>
  <c r="J191"/>
  <c r="K191" s="1"/>
  <c r="L191" s="1"/>
  <c r="J192"/>
  <c r="K192" s="1"/>
  <c r="L192" s="1"/>
  <c r="J193"/>
  <c r="K193" s="1"/>
  <c r="L193" s="1"/>
  <c r="J194"/>
  <c r="K194" s="1"/>
  <c r="L194" s="1"/>
  <c r="J195"/>
  <c r="K195" s="1"/>
  <c r="L195" s="1"/>
  <c r="J196"/>
  <c r="K196" s="1"/>
  <c r="L196" s="1"/>
  <c r="J197"/>
  <c r="K197" s="1"/>
  <c r="L197" s="1"/>
  <c r="J198"/>
  <c r="K198" s="1"/>
  <c r="L198" s="1"/>
  <c r="J199"/>
  <c r="K199" s="1"/>
  <c r="L199" s="1"/>
  <c r="J200"/>
  <c r="K200" s="1"/>
  <c r="L200" s="1"/>
  <c r="J201"/>
  <c r="K201" s="1"/>
  <c r="L201" s="1"/>
  <c r="J202"/>
  <c r="K202" s="1"/>
  <c r="L202" s="1"/>
  <c r="J203"/>
  <c r="K203" s="1"/>
  <c r="L203" s="1"/>
  <c r="J204"/>
  <c r="K204" s="1"/>
  <c r="L204" s="1"/>
  <c r="J205"/>
  <c r="K205" s="1"/>
  <c r="L205" s="1"/>
  <c r="J206"/>
  <c r="K206" s="1"/>
  <c r="L206" s="1"/>
  <c r="J207"/>
  <c r="J208"/>
  <c r="K208" s="1"/>
  <c r="L208" s="1"/>
  <c r="J209"/>
  <c r="K209" s="1"/>
  <c r="L209" s="1"/>
  <c r="J210"/>
  <c r="K210" s="1"/>
  <c r="L210" s="1"/>
  <c r="J211"/>
  <c r="K211" s="1"/>
  <c r="L211" s="1"/>
  <c r="J212"/>
  <c r="K212" s="1"/>
  <c r="L212" s="1"/>
  <c r="J213"/>
  <c r="K213" s="1"/>
  <c r="L213" s="1"/>
  <c r="J214"/>
  <c r="K214" s="1"/>
  <c r="L214" s="1"/>
  <c r="J215"/>
  <c r="K215" s="1"/>
  <c r="L215" s="1"/>
  <c r="J216"/>
  <c r="K216" s="1"/>
  <c r="L216" s="1"/>
  <c r="J217"/>
  <c r="K217" s="1"/>
  <c r="L217" s="1"/>
  <c r="J218"/>
  <c r="K218" s="1"/>
  <c r="L218" s="1"/>
  <c r="J219"/>
  <c r="K219" s="1"/>
  <c r="L219" s="1"/>
  <c r="J220"/>
  <c r="K220" s="1"/>
  <c r="L220" s="1"/>
  <c r="J221"/>
  <c r="K221" s="1"/>
  <c r="L221" s="1"/>
  <c r="J222"/>
  <c r="K222" s="1"/>
  <c r="L222" s="1"/>
  <c r="J223"/>
  <c r="K223" s="1"/>
  <c r="L223" s="1"/>
  <c r="J224"/>
  <c r="K224" s="1"/>
  <c r="L224" s="1"/>
  <c r="J225"/>
  <c r="K225" s="1"/>
  <c r="L225" s="1"/>
  <c r="J226"/>
  <c r="K226" s="1"/>
  <c r="L226" s="1"/>
  <c r="J227"/>
  <c r="K227" s="1"/>
  <c r="L227" s="1"/>
  <c r="J228"/>
  <c r="K228" s="1"/>
  <c r="L228" s="1"/>
  <c r="J229"/>
  <c r="K229" s="1"/>
  <c r="L229" s="1"/>
  <c r="J230"/>
  <c r="K230" s="1"/>
  <c r="L230" s="1"/>
  <c r="J231"/>
  <c r="K231" s="1"/>
  <c r="L231" s="1"/>
  <c r="J232"/>
  <c r="K232" s="1"/>
  <c r="L232" s="1"/>
  <c r="J233"/>
  <c r="K233" s="1"/>
  <c r="L233" s="1"/>
  <c r="J234"/>
  <c r="K234" s="1"/>
  <c r="L234" s="1"/>
  <c r="J235"/>
  <c r="K235" s="1"/>
  <c r="L235" s="1"/>
  <c r="J236"/>
  <c r="K236" s="1"/>
  <c r="L236" s="1"/>
  <c r="J237"/>
  <c r="K237" s="1"/>
  <c r="L237" s="1"/>
  <c r="J238"/>
  <c r="K238" s="1"/>
  <c r="L238" s="1"/>
  <c r="J239"/>
  <c r="K239" s="1"/>
  <c r="L239" s="1"/>
  <c r="J240"/>
  <c r="K240" s="1"/>
  <c r="L240" s="1"/>
  <c r="J241"/>
  <c r="K241" s="1"/>
  <c r="L241" s="1"/>
  <c r="J242"/>
  <c r="K242" s="1"/>
  <c r="L242" s="1"/>
  <c r="J243"/>
  <c r="K243" s="1"/>
  <c r="L243" s="1"/>
  <c r="J244"/>
  <c r="K244" s="1"/>
  <c r="L244" s="1"/>
  <c r="J245"/>
  <c r="K245" s="1"/>
  <c r="L245" s="1"/>
  <c r="J246"/>
  <c r="K246" s="1"/>
  <c r="L246" s="1"/>
  <c r="J247"/>
  <c r="K247" s="1"/>
  <c r="L247" s="1"/>
  <c r="J248"/>
  <c r="K248" s="1"/>
  <c r="L248" s="1"/>
  <c r="J249"/>
  <c r="K249" s="1"/>
  <c r="L249" s="1"/>
  <c r="J250"/>
  <c r="K250" s="1"/>
  <c r="L250" s="1"/>
  <c r="J251"/>
  <c r="K251" s="1"/>
  <c r="L251" s="1"/>
  <c r="J252"/>
  <c r="K252" s="1"/>
  <c r="L252" s="1"/>
  <c r="J253"/>
  <c r="K253" s="1"/>
  <c r="L253" s="1"/>
  <c r="J254"/>
  <c r="K254" s="1"/>
  <c r="L254" s="1"/>
  <c r="J255"/>
  <c r="K255" s="1"/>
  <c r="L255" s="1"/>
  <c r="J256"/>
  <c r="K256" s="1"/>
  <c r="L256" s="1"/>
  <c r="J257"/>
  <c r="K257" s="1"/>
  <c r="L257" s="1"/>
  <c r="J258"/>
  <c r="K258" s="1"/>
  <c r="L258" s="1"/>
  <c r="J259"/>
  <c r="K259" s="1"/>
  <c r="L259" s="1"/>
  <c r="J260"/>
  <c r="K260" s="1"/>
  <c r="L260" s="1"/>
  <c r="J261"/>
  <c r="K261" s="1"/>
  <c r="L261" s="1"/>
  <c r="J262"/>
  <c r="K262" s="1"/>
  <c r="L262" s="1"/>
  <c r="J263"/>
  <c r="K263" s="1"/>
  <c r="L263" s="1"/>
  <c r="J264"/>
  <c r="K264" s="1"/>
  <c r="L264" s="1"/>
  <c r="J265"/>
  <c r="K265" s="1"/>
  <c r="L265" s="1"/>
  <c r="J266"/>
  <c r="K266" s="1"/>
  <c r="L266" s="1"/>
  <c r="J267"/>
  <c r="K267" s="1"/>
  <c r="L267" s="1"/>
  <c r="J268"/>
  <c r="K268" s="1"/>
  <c r="L268" s="1"/>
  <c r="J269"/>
  <c r="K269" s="1"/>
  <c r="L269" s="1"/>
  <c r="J270"/>
  <c r="K270" s="1"/>
  <c r="L270" s="1"/>
  <c r="J271"/>
  <c r="K271" s="1"/>
  <c r="L271" s="1"/>
  <c r="J272"/>
  <c r="K272" s="1"/>
  <c r="L272" s="1"/>
  <c r="J273"/>
  <c r="K273" s="1"/>
  <c r="L273" s="1"/>
  <c r="J274"/>
  <c r="K274" s="1"/>
  <c r="L274" s="1"/>
  <c r="J275"/>
  <c r="K275" s="1"/>
  <c r="L275" s="1"/>
  <c r="J276"/>
  <c r="K276" s="1"/>
  <c r="L276" s="1"/>
  <c r="J277"/>
  <c r="K277" s="1"/>
  <c r="L277" s="1"/>
  <c r="J278"/>
  <c r="K278" s="1"/>
  <c r="L278" s="1"/>
  <c r="J279"/>
  <c r="K279" s="1"/>
  <c r="L279" s="1"/>
  <c r="J280"/>
  <c r="K280" s="1"/>
  <c r="L280" s="1"/>
  <c r="J281"/>
  <c r="K281" s="1"/>
  <c r="L281" s="1"/>
  <c r="J282"/>
  <c r="K282" s="1"/>
  <c r="L282" s="1"/>
  <c r="J283"/>
  <c r="K283" s="1"/>
  <c r="L283" s="1"/>
  <c r="J284"/>
  <c r="K284" s="1"/>
  <c r="L284" s="1"/>
  <c r="J285"/>
  <c r="K285" s="1"/>
  <c r="L285" s="1"/>
  <c r="J286"/>
  <c r="K286" s="1"/>
  <c r="L286" s="1"/>
  <c r="J287"/>
  <c r="K287" s="1"/>
  <c r="L287" s="1"/>
  <c r="J288"/>
  <c r="K288" s="1"/>
  <c r="L288" s="1"/>
  <c r="J289"/>
  <c r="K289" s="1"/>
  <c r="L289" s="1"/>
  <c r="J290"/>
  <c r="K290" s="1"/>
  <c r="L290" s="1"/>
  <c r="J291"/>
  <c r="K291" s="1"/>
  <c r="L291" s="1"/>
  <c r="J292"/>
  <c r="K292" s="1"/>
  <c r="L292" s="1"/>
  <c r="J293"/>
  <c r="K293" s="1"/>
  <c r="L293" s="1"/>
  <c r="J294"/>
  <c r="K294" s="1"/>
  <c r="L294" s="1"/>
  <c r="J295"/>
  <c r="K295" s="1"/>
  <c r="L295" s="1"/>
  <c r="J296"/>
  <c r="K296" s="1"/>
  <c r="L296" s="1"/>
  <c r="J297"/>
  <c r="K297" s="1"/>
  <c r="L297" s="1"/>
  <c r="J298"/>
  <c r="K298" s="1"/>
  <c r="L298" s="1"/>
  <c r="J299"/>
  <c r="K299" s="1"/>
  <c r="L299" s="1"/>
  <c r="J300"/>
  <c r="K300" s="1"/>
  <c r="L300" s="1"/>
  <c r="J301"/>
  <c r="K301" s="1"/>
  <c r="L301" s="1"/>
  <c r="J302"/>
  <c r="K302" s="1"/>
  <c r="L302" s="1"/>
  <c r="J303"/>
  <c r="K303" s="1"/>
  <c r="L303" s="1"/>
  <c r="J304"/>
  <c r="K304" s="1"/>
  <c r="L304" s="1"/>
  <c r="J305"/>
  <c r="K305" s="1"/>
  <c r="L305" s="1"/>
  <c r="J306"/>
  <c r="K306" s="1"/>
  <c r="L306" s="1"/>
  <c r="J307"/>
  <c r="K307" s="1"/>
  <c r="L307" s="1"/>
  <c r="J308"/>
  <c r="K308" s="1"/>
  <c r="L308" s="1"/>
  <c r="J309"/>
  <c r="K309" s="1"/>
  <c r="L309" s="1"/>
  <c r="J310"/>
  <c r="K310" s="1"/>
  <c r="L310" s="1"/>
  <c r="J311"/>
  <c r="K311" s="1"/>
  <c r="L311" s="1"/>
  <c r="J312"/>
  <c r="K312" s="1"/>
  <c r="L312" s="1"/>
  <c r="J313"/>
  <c r="K313" s="1"/>
  <c r="L313" s="1"/>
  <c r="J314"/>
  <c r="K314" s="1"/>
  <c r="L314" s="1"/>
  <c r="J315"/>
  <c r="K315" s="1"/>
  <c r="L315" s="1"/>
  <c r="J316"/>
  <c r="K316" s="1"/>
  <c r="L316" s="1"/>
  <c r="J317"/>
  <c r="K317" s="1"/>
  <c r="L317" s="1"/>
  <c r="J318"/>
  <c r="K318" s="1"/>
  <c r="L318" s="1"/>
  <c r="J319"/>
  <c r="K319" s="1"/>
  <c r="L319" s="1"/>
  <c r="J320"/>
  <c r="K320" s="1"/>
  <c r="L320" s="1"/>
  <c r="J321"/>
  <c r="K321" s="1"/>
  <c r="L321" s="1"/>
  <c r="J322"/>
  <c r="K322" s="1"/>
  <c r="L322" s="1"/>
  <c r="J323"/>
  <c r="K323" s="1"/>
  <c r="L323" s="1"/>
  <c r="J324"/>
  <c r="K324" s="1"/>
  <c r="L324" s="1"/>
  <c r="J325"/>
  <c r="K325" s="1"/>
  <c r="L325" s="1"/>
  <c r="J326"/>
  <c r="K326" s="1"/>
  <c r="L326" s="1"/>
  <c r="J327"/>
  <c r="K327" s="1"/>
  <c r="L327" s="1"/>
  <c r="J328"/>
  <c r="K328" s="1"/>
  <c r="L328" s="1"/>
  <c r="J329"/>
  <c r="K329" s="1"/>
  <c r="L329" s="1"/>
  <c r="J330"/>
  <c r="K330" s="1"/>
  <c r="L330" s="1"/>
  <c r="J331"/>
  <c r="K331" s="1"/>
  <c r="L331" s="1"/>
  <c r="J332"/>
  <c r="K332" s="1"/>
  <c r="L332" s="1"/>
  <c r="J333"/>
  <c r="K333" s="1"/>
  <c r="L333" s="1"/>
  <c r="J334"/>
  <c r="K334" s="1"/>
  <c r="L334" s="1"/>
  <c r="J335"/>
  <c r="K335" s="1"/>
  <c r="L335" s="1"/>
  <c r="J336"/>
  <c r="K336" s="1"/>
  <c r="L336" s="1"/>
  <c r="J337"/>
  <c r="K337" s="1"/>
  <c r="L337" s="1"/>
  <c r="J338"/>
  <c r="K338" s="1"/>
  <c r="L338" s="1"/>
  <c r="J339"/>
  <c r="K339" s="1"/>
  <c r="L339" s="1"/>
  <c r="J340"/>
  <c r="K340" s="1"/>
  <c r="L340" s="1"/>
  <c r="J341"/>
  <c r="K341" s="1"/>
  <c r="L341" s="1"/>
  <c r="J342"/>
  <c r="K342" s="1"/>
  <c r="L342" s="1"/>
  <c r="J343"/>
  <c r="K343" s="1"/>
  <c r="L343" s="1"/>
  <c r="J344"/>
  <c r="K344" s="1"/>
  <c r="L344" s="1"/>
  <c r="J345"/>
  <c r="K345" s="1"/>
  <c r="L345" s="1"/>
  <c r="J346"/>
  <c r="K346" s="1"/>
  <c r="L346" s="1"/>
  <c r="J347"/>
  <c r="K347" s="1"/>
  <c r="L347" s="1"/>
  <c r="J348"/>
  <c r="K348" s="1"/>
  <c r="L348" s="1"/>
  <c r="J349"/>
  <c r="K349" s="1"/>
  <c r="L349" s="1"/>
  <c r="J350"/>
  <c r="K350" s="1"/>
  <c r="L350" s="1"/>
  <c r="J351"/>
  <c r="K351" s="1"/>
  <c r="L351" s="1"/>
  <c r="J352"/>
  <c r="K352" s="1"/>
  <c r="L352" s="1"/>
  <c r="J353"/>
  <c r="K353" s="1"/>
  <c r="L353" s="1"/>
  <c r="J5"/>
  <c r="J6"/>
  <c r="J7"/>
  <c r="J8"/>
  <c r="J4"/>
  <c r="J3"/>
  <c r="K3" s="1"/>
  <c r="K10"/>
  <c r="L10" s="1"/>
  <c r="Q348" l="1"/>
  <c r="Q340"/>
  <c r="Q332"/>
  <c r="Q324"/>
  <c r="Q316"/>
  <c r="Q308"/>
  <c r="Q300"/>
  <c r="Q292"/>
  <c r="R292" s="1"/>
  <c r="Q284"/>
  <c r="Q276"/>
  <c r="Q268"/>
  <c r="Q260"/>
  <c r="Q252"/>
  <c r="Q244"/>
  <c r="Q236"/>
  <c r="Q228"/>
  <c r="R228" s="1"/>
  <c r="Q220"/>
  <c r="Q212"/>
  <c r="Q204"/>
  <c r="Q196"/>
  <c r="Q188"/>
  <c r="Q180"/>
  <c r="Q172"/>
  <c r="Q164"/>
  <c r="R164" s="1"/>
  <c r="Q156"/>
  <c r="Q148"/>
  <c r="Q140"/>
  <c r="Q132"/>
  <c r="Q124"/>
  <c r="Q116"/>
  <c r="Q108"/>
  <c r="Q100"/>
  <c r="R100" s="1"/>
  <c r="Q92"/>
  <c r="Q84"/>
  <c r="Q76"/>
  <c r="Q68"/>
  <c r="Q60"/>
  <c r="Q52"/>
  <c r="Q44"/>
  <c r="Q36"/>
  <c r="R36" s="1"/>
  <c r="Q28"/>
  <c r="Q20"/>
  <c r="Q12"/>
  <c r="Q4"/>
  <c r="T352"/>
  <c r="T344"/>
  <c r="T336"/>
  <c r="T328"/>
  <c r="T320"/>
  <c r="T312"/>
  <c r="T304"/>
  <c r="T296"/>
  <c r="T288"/>
  <c r="T280"/>
  <c r="T272"/>
  <c r="T264"/>
  <c r="T256"/>
  <c r="T248"/>
  <c r="T240"/>
  <c r="T232"/>
  <c r="T224"/>
  <c r="T216"/>
  <c r="T208"/>
  <c r="T200"/>
  <c r="T192"/>
  <c r="T184"/>
  <c r="T176"/>
  <c r="T168"/>
  <c r="T160"/>
  <c r="T152"/>
  <c r="T144"/>
  <c r="T136"/>
  <c r="T128"/>
  <c r="T120"/>
  <c r="T112"/>
  <c r="T104"/>
  <c r="T96"/>
  <c r="T88"/>
  <c r="T80"/>
  <c r="T72"/>
  <c r="T64"/>
  <c r="T56"/>
  <c r="T48"/>
  <c r="T40"/>
  <c r="T32"/>
  <c r="T24"/>
  <c r="T16"/>
  <c r="T8"/>
  <c r="Q349"/>
  <c r="Q341"/>
  <c r="Q333"/>
  <c r="R333" s="1"/>
  <c r="Q325"/>
  <c r="Q317"/>
  <c r="Q309"/>
  <c r="Q301"/>
  <c r="Q293"/>
  <c r="Q285"/>
  <c r="Q277"/>
  <c r="Q269"/>
  <c r="R269" s="1"/>
  <c r="Q261"/>
  <c r="Q253"/>
  <c r="Q245"/>
  <c r="Q237"/>
  <c r="Q229"/>
  <c r="Q221"/>
  <c r="Q213"/>
  <c r="Q205"/>
  <c r="R205" s="1"/>
  <c r="Q197"/>
  <c r="Q189"/>
  <c r="Q181"/>
  <c r="Q173"/>
  <c r="Q165"/>
  <c r="Q157"/>
  <c r="Q149"/>
  <c r="Q141"/>
  <c r="R141" s="1"/>
  <c r="Q133"/>
  <c r="Q125"/>
  <c r="Q117"/>
  <c r="Q109"/>
  <c r="Q101"/>
  <c r="Q93"/>
  <c r="Q85"/>
  <c r="Q77"/>
  <c r="R77" s="1"/>
  <c r="Q69"/>
  <c r="Q61"/>
  <c r="Q53"/>
  <c r="Q45"/>
  <c r="Q37"/>
  <c r="Q29"/>
  <c r="Q21"/>
  <c r="Q13"/>
  <c r="R13" s="1"/>
  <c r="Q5"/>
  <c r="T353"/>
  <c r="T345"/>
  <c r="T337"/>
  <c r="T329"/>
  <c r="T321"/>
  <c r="T313"/>
  <c r="T305"/>
  <c r="T297"/>
  <c r="T289"/>
  <c r="T281"/>
  <c r="T273"/>
  <c r="T265"/>
  <c r="T257"/>
  <c r="T249"/>
  <c r="T241"/>
  <c r="T233"/>
  <c r="T225"/>
  <c r="T217"/>
  <c r="T209"/>
  <c r="T201"/>
  <c r="T193"/>
  <c r="T185"/>
  <c r="T177"/>
  <c r="T169"/>
  <c r="T161"/>
  <c r="T153"/>
  <c r="T145"/>
  <c r="T137"/>
  <c r="T129"/>
  <c r="T121"/>
  <c r="T113"/>
  <c r="T105"/>
  <c r="T97"/>
  <c r="T89"/>
  <c r="T81"/>
  <c r="T73"/>
  <c r="T65"/>
  <c r="T57"/>
  <c r="T49"/>
  <c r="T41"/>
  <c r="T33"/>
  <c r="T25"/>
  <c r="T17"/>
  <c r="T9"/>
  <c r="L3" i="31"/>
  <c r="L7" s="1"/>
  <c r="K7"/>
  <c r="Q350" i="29"/>
  <c r="Q342"/>
  <c r="Q334"/>
  <c r="Q326"/>
  <c r="Q318"/>
  <c r="R318" s="1"/>
  <c r="Q310"/>
  <c r="Q302"/>
  <c r="Q294"/>
  <c r="Q286"/>
  <c r="Q278"/>
  <c r="Q270"/>
  <c r="Q262"/>
  <c r="Q254"/>
  <c r="R254" s="1"/>
  <c r="Q246"/>
  <c r="Q238"/>
  <c r="Q230"/>
  <c r="Q222"/>
  <c r="Q214"/>
  <c r="Q206"/>
  <c r="Q198"/>
  <c r="Q190"/>
  <c r="R190" s="1"/>
  <c r="Q182"/>
  <c r="Q174"/>
  <c r="Q166"/>
  <c r="Q158"/>
  <c r="Q150"/>
  <c r="Q142"/>
  <c r="Q134"/>
  <c r="Q126"/>
  <c r="R126" s="1"/>
  <c r="Q118"/>
  <c r="Q110"/>
  <c r="Q102"/>
  <c r="Q94"/>
  <c r="Q86"/>
  <c r="Q78"/>
  <c r="Q70"/>
  <c r="Q62"/>
  <c r="R62" s="1"/>
  <c r="Q54"/>
  <c r="Q46"/>
  <c r="Q38"/>
  <c r="Q30"/>
  <c r="Q22"/>
  <c r="Q14"/>
  <c r="Q6"/>
  <c r="T3"/>
  <c r="T346"/>
  <c r="T338"/>
  <c r="T330"/>
  <c r="T322"/>
  <c r="T314"/>
  <c r="T306"/>
  <c r="T298"/>
  <c r="T290"/>
  <c r="T282"/>
  <c r="T274"/>
  <c r="T266"/>
  <c r="T258"/>
  <c r="T250"/>
  <c r="T242"/>
  <c r="T234"/>
  <c r="T226"/>
  <c r="T218"/>
  <c r="T210"/>
  <c r="T202"/>
  <c r="T194"/>
  <c r="T186"/>
  <c r="T178"/>
  <c r="T170"/>
  <c r="T162"/>
  <c r="T154"/>
  <c r="T146"/>
  <c r="T138"/>
  <c r="T130"/>
  <c r="T122"/>
  <c r="T114"/>
  <c r="T106"/>
  <c r="T98"/>
  <c r="T90"/>
  <c r="T82"/>
  <c r="T74"/>
  <c r="T66"/>
  <c r="T58"/>
  <c r="T50"/>
  <c r="T42"/>
  <c r="T34"/>
  <c r="T26"/>
  <c r="T18"/>
  <c r="T10"/>
  <c r="Q7" i="31"/>
  <c r="R7" s="1"/>
  <c r="L5" i="32"/>
  <c r="L10" s="1"/>
  <c r="K10"/>
  <c r="R5"/>
  <c r="Q10"/>
  <c r="R10" s="1"/>
  <c r="R5" i="33"/>
  <c r="Q10"/>
  <c r="R10" s="1"/>
  <c r="Q8" i="35"/>
  <c r="R8" s="1"/>
  <c r="L7" i="34"/>
  <c r="L12" s="1"/>
  <c r="K12"/>
  <c r="R7"/>
  <c r="Q12"/>
  <c r="R12" s="1"/>
  <c r="R350" i="29"/>
  <c r="R346"/>
  <c r="R342"/>
  <c r="R338"/>
  <c r="R334"/>
  <c r="R330"/>
  <c r="R326"/>
  <c r="R322"/>
  <c r="R314"/>
  <c r="R310"/>
  <c r="R306"/>
  <c r="R302"/>
  <c r="R298"/>
  <c r="R294"/>
  <c r="R290"/>
  <c r="R286"/>
  <c r="R282"/>
  <c r="R10"/>
  <c r="L3"/>
  <c r="R353"/>
  <c r="R351"/>
  <c r="R349"/>
  <c r="R347"/>
  <c r="R345"/>
  <c r="R343"/>
  <c r="R341"/>
  <c r="R339"/>
  <c r="R337"/>
  <c r="R335"/>
  <c r="R331"/>
  <c r="R329"/>
  <c r="R327"/>
  <c r="R325"/>
  <c r="R323"/>
  <c r="R321"/>
  <c r="R319"/>
  <c r="R317"/>
  <c r="R315"/>
  <c r="R313"/>
  <c r="R311"/>
  <c r="R309"/>
  <c r="R307"/>
  <c r="R305"/>
  <c r="R303"/>
  <c r="R301"/>
  <c r="R299"/>
  <c r="R297"/>
  <c r="R295"/>
  <c r="R293"/>
  <c r="R291"/>
  <c r="R289"/>
  <c r="R287"/>
  <c r="R285"/>
  <c r="R283"/>
  <c r="R281"/>
  <c r="R279"/>
  <c r="R277"/>
  <c r="R275"/>
  <c r="R273"/>
  <c r="R271"/>
  <c r="R267"/>
  <c r="R265"/>
  <c r="R263"/>
  <c r="R261"/>
  <c r="R259"/>
  <c r="R257"/>
  <c r="R255"/>
  <c r="R253"/>
  <c r="R251"/>
  <c r="R249"/>
  <c r="R247"/>
  <c r="R245"/>
  <c r="R243"/>
  <c r="R241"/>
  <c r="R239"/>
  <c r="R237"/>
  <c r="R235"/>
  <c r="R233"/>
  <c r="R231"/>
  <c r="R229"/>
  <c r="R227"/>
  <c r="R225"/>
  <c r="R223"/>
  <c r="R221"/>
  <c r="R219"/>
  <c r="R217"/>
  <c r="R215"/>
  <c r="R213"/>
  <c r="R211"/>
  <c r="R209"/>
  <c r="R207"/>
  <c r="R203"/>
  <c r="R201"/>
  <c r="R199"/>
  <c r="R197"/>
  <c r="R195"/>
  <c r="R193"/>
  <c r="R191"/>
  <c r="R189"/>
  <c r="R187"/>
  <c r="R185"/>
  <c r="R183"/>
  <c r="R181"/>
  <c r="R179"/>
  <c r="R177"/>
  <c r="R175"/>
  <c r="R173"/>
  <c r="R171"/>
  <c r="R169"/>
  <c r="R167"/>
  <c r="R165"/>
  <c r="R163"/>
  <c r="R161"/>
  <c r="R159"/>
  <c r="R157"/>
  <c r="R155"/>
  <c r="R153"/>
  <c r="R151"/>
  <c r="R149"/>
  <c r="R147"/>
  <c r="R145"/>
  <c r="R143"/>
  <c r="R139"/>
  <c r="R137"/>
  <c r="R135"/>
  <c r="R133"/>
  <c r="R131"/>
  <c r="R129"/>
  <c r="R127"/>
  <c r="R125"/>
  <c r="R123"/>
  <c r="R121"/>
  <c r="R119"/>
  <c r="R117"/>
  <c r="R115"/>
  <c r="R113"/>
  <c r="R111"/>
  <c r="R109"/>
  <c r="R107"/>
  <c r="R105"/>
  <c r="R103"/>
  <c r="R101"/>
  <c r="R99"/>
  <c r="R97"/>
  <c r="R95"/>
  <c r="R93"/>
  <c r="R91"/>
  <c r="R89"/>
  <c r="R87"/>
  <c r="R85"/>
  <c r="R83"/>
  <c r="R81"/>
  <c r="R79"/>
  <c r="R75"/>
  <c r="R73"/>
  <c r="R71"/>
  <c r="R69"/>
  <c r="R67"/>
  <c r="R65"/>
  <c r="R63"/>
  <c r="R61"/>
  <c r="R59"/>
  <c r="R57"/>
  <c r="R55"/>
  <c r="R53"/>
  <c r="R51"/>
  <c r="R49"/>
  <c r="R47"/>
  <c r="R45"/>
  <c r="R43"/>
  <c r="R41"/>
  <c r="R39"/>
  <c r="R37"/>
  <c r="R35"/>
  <c r="R33"/>
  <c r="R31"/>
  <c r="R29"/>
  <c r="R27"/>
  <c r="R25"/>
  <c r="R23"/>
  <c r="R21"/>
  <c r="R19"/>
  <c r="R17"/>
  <c r="R15"/>
  <c r="R11"/>
  <c r="K207"/>
  <c r="L207" s="1"/>
  <c r="K175"/>
  <c r="L175" s="1"/>
  <c r="K143"/>
  <c r="L143" s="1"/>
  <c r="K87"/>
  <c r="L87" s="1"/>
  <c r="J355"/>
  <c r="R352"/>
  <c r="R348"/>
  <c r="R344"/>
  <c r="R340"/>
  <c r="R336"/>
  <c r="R332"/>
  <c r="R328"/>
  <c r="R324"/>
  <c r="R320"/>
  <c r="R316"/>
  <c r="R312"/>
  <c r="R308"/>
  <c r="R304"/>
  <c r="R300"/>
  <c r="R296"/>
  <c r="R288"/>
  <c r="R284"/>
  <c r="R280"/>
  <c r="R278"/>
  <c r="R276"/>
  <c r="R274"/>
  <c r="R272"/>
  <c r="R270"/>
  <c r="R268"/>
  <c r="R266"/>
  <c r="R264"/>
  <c r="R262"/>
  <c r="R260"/>
  <c r="R258"/>
  <c r="R256"/>
  <c r="R252"/>
  <c r="R250"/>
  <c r="R248"/>
  <c r="R246"/>
  <c r="R244"/>
  <c r="R242"/>
  <c r="R240"/>
  <c r="R238"/>
  <c r="R236"/>
  <c r="R234"/>
  <c r="R232"/>
  <c r="R230"/>
  <c r="R226"/>
  <c r="R224"/>
  <c r="R222"/>
  <c r="R220"/>
  <c r="R218"/>
  <c r="R216"/>
  <c r="R214"/>
  <c r="R212"/>
  <c r="R210"/>
  <c r="R208"/>
  <c r="R206"/>
  <c r="R204"/>
  <c r="R202"/>
  <c r="R200"/>
  <c r="R198"/>
  <c r="R196"/>
  <c r="R194"/>
  <c r="R192"/>
  <c r="R188"/>
  <c r="R186"/>
  <c r="R184"/>
  <c r="R182"/>
  <c r="R180"/>
  <c r="R178"/>
  <c r="R176"/>
  <c r="R174"/>
  <c r="R172"/>
  <c r="R170"/>
  <c r="R168"/>
  <c r="R166"/>
  <c r="R162"/>
  <c r="R160"/>
  <c r="R158"/>
  <c r="R156"/>
  <c r="R154"/>
  <c r="R152"/>
  <c r="R150"/>
  <c r="R148"/>
  <c r="R146"/>
  <c r="R144"/>
  <c r="R142"/>
  <c r="R140"/>
  <c r="R138"/>
  <c r="R136"/>
  <c r="R134"/>
  <c r="R132"/>
  <c r="R130"/>
  <c r="R128"/>
  <c r="R124"/>
  <c r="R122"/>
  <c r="R120"/>
  <c r="R118"/>
  <c r="R116"/>
  <c r="R114"/>
  <c r="R112"/>
  <c r="R110"/>
  <c r="R108"/>
  <c r="R106"/>
  <c r="R104"/>
  <c r="R102"/>
  <c r="R98"/>
  <c r="R96"/>
  <c r="R94"/>
  <c r="R92"/>
  <c r="R90"/>
  <c r="R88"/>
  <c r="R86"/>
  <c r="R84"/>
  <c r="R82"/>
  <c r="R80"/>
  <c r="R78"/>
  <c r="R76"/>
  <c r="R74"/>
  <c r="R72"/>
  <c r="R70"/>
  <c r="R68"/>
  <c r="R66"/>
  <c r="R64"/>
  <c r="R60"/>
  <c r="R58"/>
  <c r="R56"/>
  <c r="R54"/>
  <c r="R52"/>
  <c r="R50"/>
  <c r="R48"/>
  <c r="R46"/>
  <c r="R44"/>
  <c r="R42"/>
  <c r="R40"/>
  <c r="R38"/>
  <c r="R34"/>
  <c r="R32"/>
  <c r="R30"/>
  <c r="R28"/>
  <c r="R26"/>
  <c r="R24"/>
  <c r="R22"/>
  <c r="R20"/>
  <c r="R18"/>
  <c r="R16"/>
  <c r="R14"/>
  <c r="R12"/>
  <c r="K8"/>
  <c r="L8" s="1"/>
  <c r="R7"/>
  <c r="K6"/>
  <c r="L6" s="1"/>
  <c r="K5"/>
  <c r="L5" s="1"/>
  <c r="K4"/>
  <c r="L4" s="1"/>
  <c r="T355" l="1"/>
  <c r="Q355"/>
  <c r="R355" s="1"/>
  <c r="R5"/>
  <c r="K7"/>
  <c r="L7" s="1"/>
  <c r="L355" s="1"/>
  <c r="R3"/>
  <c r="R4"/>
  <c r="R8"/>
  <c r="R6"/>
  <c r="K355" l="1"/>
  <c r="R9"/>
  <c r="L4" i="27"/>
  <c r="M4" s="1"/>
  <c r="N4" s="1"/>
  <c r="L5"/>
  <c r="M5" s="1"/>
  <c r="N5" s="1"/>
  <c r="L6"/>
  <c r="M6" s="1"/>
  <c r="N6" s="1"/>
  <c r="L7"/>
  <c r="M7" s="1"/>
  <c r="N7" s="1"/>
  <c r="L3"/>
  <c r="I4"/>
  <c r="I5"/>
  <c r="I6"/>
  <c r="I7"/>
  <c r="I3"/>
  <c r="R7"/>
  <c r="S7" s="1"/>
  <c r="T7" s="1"/>
  <c r="Q7"/>
  <c r="R6"/>
  <c r="S6" s="1"/>
  <c r="T6" s="1"/>
  <c r="Q6"/>
  <c r="R5"/>
  <c r="S5" s="1"/>
  <c r="Q5"/>
  <c r="R4"/>
  <c r="S4" s="1"/>
  <c r="T4" s="1"/>
  <c r="Q4"/>
  <c r="R3"/>
  <c r="S3" s="1"/>
  <c r="T3" s="1"/>
  <c r="Q3"/>
  <c r="L9" i="26"/>
  <c r="L5"/>
  <c r="M5" s="1"/>
  <c r="N5" s="1"/>
  <c r="L13"/>
  <c r="L8"/>
  <c r="L7"/>
  <c r="L14"/>
  <c r="L12"/>
  <c r="L11"/>
  <c r="L10"/>
  <c r="L6"/>
  <c r="L4"/>
  <c r="M4" s="1"/>
  <c r="N4" s="1"/>
  <c r="L3"/>
  <c r="M3" s="1"/>
  <c r="N3" s="1"/>
  <c r="L2"/>
  <c r="I3"/>
  <c r="I4"/>
  <c r="I5"/>
  <c r="I6"/>
  <c r="I7"/>
  <c r="I8"/>
  <c r="I9"/>
  <c r="I10"/>
  <c r="I11"/>
  <c r="I12"/>
  <c r="I13"/>
  <c r="I14"/>
  <c r="I2"/>
  <c r="R5"/>
  <c r="S5" s="1"/>
  <c r="T5" s="1"/>
  <c r="Q5"/>
  <c r="R4"/>
  <c r="S4" s="1"/>
  <c r="Q4"/>
  <c r="R3"/>
  <c r="S3" s="1"/>
  <c r="T3" s="1"/>
  <c r="Q3"/>
  <c r="R2"/>
  <c r="Q2"/>
  <c r="L5" i="25"/>
  <c r="L4"/>
  <c r="M4" s="1"/>
  <c r="N4" s="1"/>
  <c r="L3"/>
  <c r="M3" s="1"/>
  <c r="I4"/>
  <c r="I5"/>
  <c r="I3"/>
  <c r="R5"/>
  <c r="S5" s="1"/>
  <c r="Q5"/>
  <c r="M5"/>
  <c r="N5" s="1"/>
  <c r="R4"/>
  <c r="S4" s="1"/>
  <c r="T4" s="1"/>
  <c r="Q4"/>
  <c r="R3"/>
  <c r="S3" s="1"/>
  <c r="Q3"/>
  <c r="P4" i="24"/>
  <c r="S4" s="1"/>
  <c r="P5"/>
  <c r="S5" s="1"/>
  <c r="P6"/>
  <c r="S6" s="1"/>
  <c r="R12" s="1"/>
  <c r="P3"/>
  <c r="S3" s="1"/>
  <c r="I4"/>
  <c r="L4" s="1"/>
  <c r="I5"/>
  <c r="L5" s="1"/>
  <c r="M5" s="1"/>
  <c r="N5" s="1"/>
  <c r="I6"/>
  <c r="L6" s="1"/>
  <c r="M6" s="1"/>
  <c r="N6" s="1"/>
  <c r="I3"/>
  <c r="L3" s="1"/>
  <c r="T16" i="23"/>
  <c r="P4"/>
  <c r="S4" s="1"/>
  <c r="P5"/>
  <c r="S5" s="1"/>
  <c r="P6"/>
  <c r="S6" s="1"/>
  <c r="P7"/>
  <c r="S7" s="1"/>
  <c r="T7" s="1"/>
  <c r="P8"/>
  <c r="S8" s="1"/>
  <c r="P9"/>
  <c r="S9" s="1"/>
  <c r="P10"/>
  <c r="S10" s="1"/>
  <c r="P11"/>
  <c r="S11" s="1"/>
  <c r="P12"/>
  <c r="S12" s="1"/>
  <c r="P13"/>
  <c r="S13" s="1"/>
  <c r="P14"/>
  <c r="S14" s="1"/>
  <c r="P15"/>
  <c r="S15" s="1"/>
  <c r="P16"/>
  <c r="S16" s="1"/>
  <c r="P17"/>
  <c r="S17" s="1"/>
  <c r="P18"/>
  <c r="S18" s="1"/>
  <c r="P19"/>
  <c r="S19" s="1"/>
  <c r="P20"/>
  <c r="S20" s="1"/>
  <c r="T20" s="1"/>
  <c r="P21"/>
  <c r="S21" s="1"/>
  <c r="P22"/>
  <c r="S22" s="1"/>
  <c r="P23"/>
  <c r="S23" s="1"/>
  <c r="P24"/>
  <c r="S24" s="1"/>
  <c r="T24" s="1"/>
  <c r="P25"/>
  <c r="S25" s="1"/>
  <c r="P26"/>
  <c r="S26" s="1"/>
  <c r="P27"/>
  <c r="S27" s="1"/>
  <c r="P28"/>
  <c r="S28" s="1"/>
  <c r="P29"/>
  <c r="S29" s="1"/>
  <c r="P30"/>
  <c r="S30" s="1"/>
  <c r="P3"/>
  <c r="S3" s="1"/>
  <c r="M11"/>
  <c r="N11" s="1"/>
  <c r="M15"/>
  <c r="N15" s="1"/>
  <c r="M16"/>
  <c r="N16" s="1"/>
  <c r="M19"/>
  <c r="N19" s="1"/>
  <c r="M23"/>
  <c r="N23" s="1"/>
  <c r="M24"/>
  <c r="N24" s="1"/>
  <c r="M27"/>
  <c r="N27" s="1"/>
  <c r="I4"/>
  <c r="L4" s="1"/>
  <c r="M4" s="1"/>
  <c r="N4" s="1"/>
  <c r="I5"/>
  <c r="L5" s="1"/>
  <c r="M5" s="1"/>
  <c r="N5" s="1"/>
  <c r="I6"/>
  <c r="L6" s="1"/>
  <c r="I7"/>
  <c r="L7" s="1"/>
  <c r="I8"/>
  <c r="L8" s="1"/>
  <c r="I9"/>
  <c r="L9" s="1"/>
  <c r="M9" s="1"/>
  <c r="N9" s="1"/>
  <c r="I10"/>
  <c r="L10" s="1"/>
  <c r="M10" s="1"/>
  <c r="N10" s="1"/>
  <c r="I11"/>
  <c r="L11" s="1"/>
  <c r="I12"/>
  <c r="L12" s="1"/>
  <c r="M12" s="1"/>
  <c r="N12" s="1"/>
  <c r="I13"/>
  <c r="L13" s="1"/>
  <c r="M13" s="1"/>
  <c r="N13" s="1"/>
  <c r="I14"/>
  <c r="L14" s="1"/>
  <c r="M14" s="1"/>
  <c r="N14" s="1"/>
  <c r="I15"/>
  <c r="L15" s="1"/>
  <c r="I16"/>
  <c r="L16" s="1"/>
  <c r="I17"/>
  <c r="L17" s="1"/>
  <c r="M17" s="1"/>
  <c r="N17" s="1"/>
  <c r="I18"/>
  <c r="L18" s="1"/>
  <c r="M18" s="1"/>
  <c r="N18" s="1"/>
  <c r="I19"/>
  <c r="L19" s="1"/>
  <c r="I20"/>
  <c r="L20" s="1"/>
  <c r="M20" s="1"/>
  <c r="N20" s="1"/>
  <c r="I21"/>
  <c r="L21" s="1"/>
  <c r="M21" s="1"/>
  <c r="N21" s="1"/>
  <c r="I22"/>
  <c r="L22" s="1"/>
  <c r="M22" s="1"/>
  <c r="N22" s="1"/>
  <c r="I23"/>
  <c r="L23" s="1"/>
  <c r="I24"/>
  <c r="L24" s="1"/>
  <c r="I25"/>
  <c r="L25" s="1"/>
  <c r="M25" s="1"/>
  <c r="N25" s="1"/>
  <c r="I26"/>
  <c r="L26" s="1"/>
  <c r="M26" s="1"/>
  <c r="N26" s="1"/>
  <c r="I27"/>
  <c r="L27" s="1"/>
  <c r="I28"/>
  <c r="L28" s="1"/>
  <c r="M28" s="1"/>
  <c r="N28" s="1"/>
  <c r="I29"/>
  <c r="L29" s="1"/>
  <c r="M29" s="1"/>
  <c r="N29" s="1"/>
  <c r="I30"/>
  <c r="L30" s="1"/>
  <c r="M30" s="1"/>
  <c r="N30" s="1"/>
  <c r="I3"/>
  <c r="L3" s="1"/>
  <c r="M8"/>
  <c r="N8" s="1"/>
  <c r="M7"/>
  <c r="N7" s="1"/>
  <c r="P4" i="22"/>
  <c r="S4" s="1"/>
  <c r="P5"/>
  <c r="S5" s="1"/>
  <c r="P6"/>
  <c r="S6" s="1"/>
  <c r="P7"/>
  <c r="S7" s="1"/>
  <c r="P8"/>
  <c r="S8" s="1"/>
  <c r="P3"/>
  <c r="S3" s="1"/>
  <c r="I4"/>
  <c r="L4" s="1"/>
  <c r="I5"/>
  <c r="L5" s="1"/>
  <c r="M5" s="1"/>
  <c r="N5" s="1"/>
  <c r="I6"/>
  <c r="L6" s="1"/>
  <c r="I7"/>
  <c r="L7" s="1"/>
  <c r="M7" s="1"/>
  <c r="N7" s="1"/>
  <c r="I8"/>
  <c r="L8" s="1"/>
  <c r="I3"/>
  <c r="L3" s="1"/>
  <c r="P4" i="21"/>
  <c r="S4" s="1"/>
  <c r="P5"/>
  <c r="S5" s="1"/>
  <c r="P6"/>
  <c r="S6" s="1"/>
  <c r="P7"/>
  <c r="S7" s="1"/>
  <c r="P8"/>
  <c r="S8" s="1"/>
  <c r="P9"/>
  <c r="S9" s="1"/>
  <c r="P10"/>
  <c r="S10" s="1"/>
  <c r="P11"/>
  <c r="S11" s="1"/>
  <c r="P12"/>
  <c r="S12" s="1"/>
  <c r="P3"/>
  <c r="S3" s="1"/>
  <c r="I4"/>
  <c r="L4" s="1"/>
  <c r="I5"/>
  <c r="L5" s="1"/>
  <c r="I6"/>
  <c r="I7"/>
  <c r="L7" s="1"/>
  <c r="I8"/>
  <c r="L8" s="1"/>
  <c r="I9"/>
  <c r="I10"/>
  <c r="L10" s="1"/>
  <c r="I11"/>
  <c r="I12"/>
  <c r="L12" s="1"/>
  <c r="I3"/>
  <c r="L3" s="1"/>
  <c r="S11" i="20"/>
  <c r="P11"/>
  <c r="P3"/>
  <c r="P4"/>
  <c r="P5"/>
  <c r="P6"/>
  <c r="P7"/>
  <c r="U7" s="1"/>
  <c r="P8"/>
  <c r="U8" s="1"/>
  <c r="P9"/>
  <c r="U9" s="1"/>
  <c r="P10"/>
  <c r="P2"/>
  <c r="M10"/>
  <c r="N10" s="1"/>
  <c r="I3"/>
  <c r="I4"/>
  <c r="L4" s="1"/>
  <c r="I5"/>
  <c r="L5" s="1"/>
  <c r="I6"/>
  <c r="L6" s="1"/>
  <c r="I7"/>
  <c r="I8"/>
  <c r="I9"/>
  <c r="L9" s="1"/>
  <c r="M9" s="1"/>
  <c r="N9" s="1"/>
  <c r="I10"/>
  <c r="L10" s="1"/>
  <c r="I11"/>
  <c r="L11" s="1"/>
  <c r="M11" s="1"/>
  <c r="N11" s="1"/>
  <c r="I2"/>
  <c r="L2" s="1"/>
  <c r="S10"/>
  <c r="S9"/>
  <c r="S8"/>
  <c r="S7"/>
  <c r="S6"/>
  <c r="S5"/>
  <c r="M5"/>
  <c r="N5" s="1"/>
  <c r="S4"/>
  <c r="S3"/>
  <c r="Q8" i="19"/>
  <c r="R8"/>
  <c r="Q9"/>
  <c r="R9"/>
  <c r="Q10"/>
  <c r="R10"/>
  <c r="Q11"/>
  <c r="R11"/>
  <c r="Q12"/>
  <c r="R12"/>
  <c r="P5"/>
  <c r="P6"/>
  <c r="P7"/>
  <c r="P8"/>
  <c r="S8" s="1"/>
  <c r="P9"/>
  <c r="S9" s="1"/>
  <c r="P10"/>
  <c r="P11"/>
  <c r="P12"/>
  <c r="S12" s="1"/>
  <c r="P4"/>
  <c r="M12"/>
  <c r="N12" s="1"/>
  <c r="M11"/>
  <c r="N11" s="1"/>
  <c r="I5"/>
  <c r="L5" s="1"/>
  <c r="M5" s="1"/>
  <c r="N5" s="1"/>
  <c r="I6"/>
  <c r="L6" s="1"/>
  <c r="I7"/>
  <c r="L7" s="1"/>
  <c r="M7" s="1"/>
  <c r="N7" s="1"/>
  <c r="I8"/>
  <c r="L8" s="1"/>
  <c r="M8" s="1"/>
  <c r="N8" s="1"/>
  <c r="I9"/>
  <c r="I10"/>
  <c r="L10" s="1"/>
  <c r="M10" s="1"/>
  <c r="N10" s="1"/>
  <c r="I11"/>
  <c r="L11" s="1"/>
  <c r="I12"/>
  <c r="L12" s="1"/>
  <c r="I4"/>
  <c r="L4" s="1"/>
  <c r="M4" s="1"/>
  <c r="R7"/>
  <c r="Q7"/>
  <c r="R6"/>
  <c r="Q6"/>
  <c r="M6"/>
  <c r="N6" s="1"/>
  <c r="R5"/>
  <c r="Q5"/>
  <c r="R4"/>
  <c r="Q4"/>
  <c r="P4" i="18"/>
  <c r="S4" s="1"/>
  <c r="P5"/>
  <c r="S5" s="1"/>
  <c r="P6"/>
  <c r="S6" s="1"/>
  <c r="T6" s="1"/>
  <c r="P3"/>
  <c r="S3" s="1"/>
  <c r="I4"/>
  <c r="L4" s="1"/>
  <c r="I5"/>
  <c r="L5" s="1"/>
  <c r="I6"/>
  <c r="L6" s="1"/>
  <c r="M6" s="1"/>
  <c r="N6" s="1"/>
  <c r="I3"/>
  <c r="L3" s="1"/>
  <c r="M4"/>
  <c r="N4" s="1"/>
  <c r="P4" i="17"/>
  <c r="S4" s="1"/>
  <c r="P5"/>
  <c r="S5" s="1"/>
  <c r="P3"/>
  <c r="S3" s="1"/>
  <c r="M5"/>
  <c r="N5" s="1"/>
  <c r="I4"/>
  <c r="L4" s="1"/>
  <c r="I5"/>
  <c r="L5" s="1"/>
  <c r="I3"/>
  <c r="L3" s="1"/>
  <c r="P4" i="16"/>
  <c r="S4" s="1"/>
  <c r="P5"/>
  <c r="S5" s="1"/>
  <c r="P6"/>
  <c r="S6" s="1"/>
  <c r="P7"/>
  <c r="S7" s="1"/>
  <c r="P8"/>
  <c r="S8" s="1"/>
  <c r="P9"/>
  <c r="S9" s="1"/>
  <c r="P10"/>
  <c r="S10" s="1"/>
  <c r="P11"/>
  <c r="S11" s="1"/>
  <c r="P12"/>
  <c r="S12" s="1"/>
  <c r="P13"/>
  <c r="S13" s="1"/>
  <c r="P14"/>
  <c r="S14" s="1"/>
  <c r="P15"/>
  <c r="S15" s="1"/>
  <c r="P16"/>
  <c r="S16" s="1"/>
  <c r="P17"/>
  <c r="S17" s="1"/>
  <c r="P18"/>
  <c r="S18" s="1"/>
  <c r="P3"/>
  <c r="S3" s="1"/>
  <c r="I4"/>
  <c r="I5"/>
  <c r="L5" s="1"/>
  <c r="M5" s="1"/>
  <c r="N5" s="1"/>
  <c r="I6"/>
  <c r="I7"/>
  <c r="I8"/>
  <c r="I9"/>
  <c r="L9" s="1"/>
  <c r="M9" s="1"/>
  <c r="N9" s="1"/>
  <c r="I10"/>
  <c r="L10" s="1"/>
  <c r="M10" s="1"/>
  <c r="N10" s="1"/>
  <c r="I11"/>
  <c r="L11" s="1"/>
  <c r="I12"/>
  <c r="L12" s="1"/>
  <c r="I13"/>
  <c r="L13" s="1"/>
  <c r="M13" s="1"/>
  <c r="N13" s="1"/>
  <c r="I14"/>
  <c r="I15"/>
  <c r="L15" s="1"/>
  <c r="M15" s="1"/>
  <c r="N15" s="1"/>
  <c r="I16"/>
  <c r="L16" s="1"/>
  <c r="I17"/>
  <c r="L17" s="1"/>
  <c r="M17" s="1"/>
  <c r="N17" s="1"/>
  <c r="I18"/>
  <c r="L18" s="1"/>
  <c r="I3"/>
  <c r="L3" s="1"/>
  <c r="M16"/>
  <c r="N16" s="1"/>
  <c r="M11"/>
  <c r="N11" s="1"/>
  <c r="P5" i="15"/>
  <c r="S5" s="1"/>
  <c r="P6"/>
  <c r="S6" s="1"/>
  <c r="P7"/>
  <c r="S7" s="1"/>
  <c r="P8"/>
  <c r="S8" s="1"/>
  <c r="P9"/>
  <c r="S9" s="1"/>
  <c r="P10"/>
  <c r="S10" s="1"/>
  <c r="P11"/>
  <c r="S11" s="1"/>
  <c r="P12"/>
  <c r="S12" s="1"/>
  <c r="P13"/>
  <c r="S13" s="1"/>
  <c r="P14"/>
  <c r="S14" s="1"/>
  <c r="P15"/>
  <c r="S15" s="1"/>
  <c r="P16"/>
  <c r="S16" s="1"/>
  <c r="P17"/>
  <c r="S17" s="1"/>
  <c r="P18"/>
  <c r="S18" s="1"/>
  <c r="P19"/>
  <c r="S19" s="1"/>
  <c r="P20"/>
  <c r="S20" s="1"/>
  <c r="P21"/>
  <c r="S21" s="1"/>
  <c r="P22"/>
  <c r="S22" s="1"/>
  <c r="P23"/>
  <c r="S23" s="1"/>
  <c r="P24"/>
  <c r="S24" s="1"/>
  <c r="P25"/>
  <c r="S25" s="1"/>
  <c r="P26"/>
  <c r="S26" s="1"/>
  <c r="P27"/>
  <c r="S27" s="1"/>
  <c r="P4"/>
  <c r="S4" s="1"/>
  <c r="M7"/>
  <c r="N7" s="1"/>
  <c r="M15"/>
  <c r="N15" s="1"/>
  <c r="M25"/>
  <c r="N25" s="1"/>
  <c r="M23"/>
  <c r="N23" s="1"/>
  <c r="M17"/>
  <c r="N17" s="1"/>
  <c r="M11"/>
  <c r="N11" s="1"/>
  <c r="M13"/>
  <c r="N13" s="1"/>
  <c r="M21"/>
  <c r="N21" s="1"/>
  <c r="I5"/>
  <c r="L5" s="1"/>
  <c r="I6"/>
  <c r="L6" s="1"/>
  <c r="I7"/>
  <c r="L7" s="1"/>
  <c r="I8"/>
  <c r="L8" s="1"/>
  <c r="M8" s="1"/>
  <c r="N8" s="1"/>
  <c r="I9"/>
  <c r="L9" s="1"/>
  <c r="M9" s="1"/>
  <c r="N9" s="1"/>
  <c r="I10"/>
  <c r="L10" s="1"/>
  <c r="M10" s="1"/>
  <c r="N10" s="1"/>
  <c r="I11"/>
  <c r="L11" s="1"/>
  <c r="I12"/>
  <c r="L12" s="1"/>
  <c r="M12" s="1"/>
  <c r="N12" s="1"/>
  <c r="I13"/>
  <c r="L13" s="1"/>
  <c r="I14"/>
  <c r="L14" s="1"/>
  <c r="M14" s="1"/>
  <c r="N14" s="1"/>
  <c r="I15"/>
  <c r="L15" s="1"/>
  <c r="I16"/>
  <c r="L16" s="1"/>
  <c r="M16" s="1"/>
  <c r="N16" s="1"/>
  <c r="I17"/>
  <c r="L17" s="1"/>
  <c r="I18"/>
  <c r="L18" s="1"/>
  <c r="M18" s="1"/>
  <c r="N18" s="1"/>
  <c r="I19"/>
  <c r="I20"/>
  <c r="L20" s="1"/>
  <c r="M20" s="1"/>
  <c r="N20" s="1"/>
  <c r="I21"/>
  <c r="L21" s="1"/>
  <c r="I22"/>
  <c r="L22" s="1"/>
  <c r="M22" s="1"/>
  <c r="N22" s="1"/>
  <c r="I23"/>
  <c r="L23" s="1"/>
  <c r="I24"/>
  <c r="L24" s="1"/>
  <c r="M24" s="1"/>
  <c r="N24" s="1"/>
  <c r="I25"/>
  <c r="L25" s="1"/>
  <c r="I26"/>
  <c r="L26" s="1"/>
  <c r="M26" s="1"/>
  <c r="N26" s="1"/>
  <c r="I27"/>
  <c r="L27" s="1"/>
  <c r="M27" s="1"/>
  <c r="N27" s="1"/>
  <c r="I4"/>
  <c r="L4" s="1"/>
  <c r="M5"/>
  <c r="N5" s="1"/>
  <c r="P4" i="14"/>
  <c r="S4" s="1"/>
  <c r="P5"/>
  <c r="S5" s="1"/>
  <c r="P6"/>
  <c r="S6" s="1"/>
  <c r="P7"/>
  <c r="S7" s="1"/>
  <c r="P8"/>
  <c r="S8" s="1"/>
  <c r="P3"/>
  <c r="S3" s="1"/>
  <c r="M7"/>
  <c r="N7" s="1"/>
  <c r="I4"/>
  <c r="L4" s="1"/>
  <c r="M4" s="1"/>
  <c r="N4" s="1"/>
  <c r="I5"/>
  <c r="I6"/>
  <c r="L6" s="1"/>
  <c r="I7"/>
  <c r="L7" s="1"/>
  <c r="I8"/>
  <c r="L8" s="1"/>
  <c r="I3"/>
  <c r="L3" s="1"/>
  <c r="M3"/>
  <c r="N3" s="1"/>
  <c r="P5" i="13"/>
  <c r="S5" s="1"/>
  <c r="P6"/>
  <c r="S6" s="1"/>
  <c r="P7"/>
  <c r="S7" s="1"/>
  <c r="P8"/>
  <c r="S8" s="1"/>
  <c r="P9"/>
  <c r="S9" s="1"/>
  <c r="P10"/>
  <c r="S10" s="1"/>
  <c r="P11"/>
  <c r="S11" s="1"/>
  <c r="P12"/>
  <c r="S12" s="1"/>
  <c r="P13"/>
  <c r="S13" s="1"/>
  <c r="P14"/>
  <c r="S14" s="1"/>
  <c r="P15"/>
  <c r="S15" s="1"/>
  <c r="P16"/>
  <c r="S16" s="1"/>
  <c r="P17"/>
  <c r="S17" s="1"/>
  <c r="P18"/>
  <c r="S18" s="1"/>
  <c r="P4"/>
  <c r="S4" s="1"/>
  <c r="M6"/>
  <c r="N6" s="1"/>
  <c r="M9"/>
  <c r="N9" s="1"/>
  <c r="M10"/>
  <c r="N10" s="1"/>
  <c r="M11"/>
  <c r="N11" s="1"/>
  <c r="M14"/>
  <c r="N14" s="1"/>
  <c r="M17"/>
  <c r="N17" s="1"/>
  <c r="M18"/>
  <c r="N18" s="1"/>
  <c r="I5"/>
  <c r="L5" s="1"/>
  <c r="M5" s="1"/>
  <c r="N5" s="1"/>
  <c r="I6"/>
  <c r="L6" s="1"/>
  <c r="I7"/>
  <c r="L7" s="1"/>
  <c r="M7" s="1"/>
  <c r="N7" s="1"/>
  <c r="I8"/>
  <c r="L8" s="1"/>
  <c r="M8" s="1"/>
  <c r="N8" s="1"/>
  <c r="I9"/>
  <c r="L9" s="1"/>
  <c r="I10"/>
  <c r="L10" s="1"/>
  <c r="I11"/>
  <c r="L11" s="1"/>
  <c r="T11" s="1"/>
  <c r="I12"/>
  <c r="L12" s="1"/>
  <c r="M12" s="1"/>
  <c r="N12" s="1"/>
  <c r="I13"/>
  <c r="L13" s="1"/>
  <c r="M13" s="1"/>
  <c r="N13" s="1"/>
  <c r="I14"/>
  <c r="L14" s="1"/>
  <c r="I15"/>
  <c r="L15" s="1"/>
  <c r="M15" s="1"/>
  <c r="N15" s="1"/>
  <c r="I16"/>
  <c r="L16" s="1"/>
  <c r="M16" s="1"/>
  <c r="N16" s="1"/>
  <c r="I17"/>
  <c r="L17" s="1"/>
  <c r="I18"/>
  <c r="L18" s="1"/>
  <c r="I4"/>
  <c r="L4" s="1"/>
  <c r="T8"/>
  <c r="P3" i="1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2"/>
  <c r="M18"/>
  <c r="N18" s="1"/>
  <c r="M24"/>
  <c r="N24" s="1"/>
  <c r="M27"/>
  <c r="N27" s="1"/>
  <c r="M65"/>
  <c r="N65" s="1"/>
  <c r="M57"/>
  <c r="N57" s="1"/>
  <c r="M54"/>
  <c r="N54" s="1"/>
  <c r="M43"/>
  <c r="N43" s="1"/>
  <c r="M38"/>
  <c r="N38" s="1"/>
  <c r="M30"/>
  <c r="N30" s="1"/>
  <c r="M32"/>
  <c r="N32" s="1"/>
  <c r="M26"/>
  <c r="N26" s="1"/>
  <c r="M19"/>
  <c r="N19" s="1"/>
  <c r="M16"/>
  <c r="N16" s="1"/>
  <c r="M14"/>
  <c r="N14" s="1"/>
  <c r="M8"/>
  <c r="N8" s="1"/>
  <c r="M7"/>
  <c r="N7" s="1"/>
  <c r="M56"/>
  <c r="N56" s="1"/>
  <c r="M48"/>
  <c r="N48" s="1"/>
  <c r="M40"/>
  <c r="N40" s="1"/>
  <c r="M34"/>
  <c r="N34" s="1"/>
  <c r="M10"/>
  <c r="N10" s="1"/>
  <c r="I3"/>
  <c r="L3" s="1"/>
  <c r="M3" s="1"/>
  <c r="N3" s="1"/>
  <c r="I4"/>
  <c r="L4" s="1"/>
  <c r="M4" s="1"/>
  <c r="N4" s="1"/>
  <c r="I5"/>
  <c r="L5" s="1"/>
  <c r="M5" s="1"/>
  <c r="N5" s="1"/>
  <c r="I6"/>
  <c r="I7"/>
  <c r="L7" s="1"/>
  <c r="I8"/>
  <c r="L8" s="1"/>
  <c r="I9"/>
  <c r="L9" s="1"/>
  <c r="M9" s="1"/>
  <c r="N9" s="1"/>
  <c r="I10"/>
  <c r="L10" s="1"/>
  <c r="I11"/>
  <c r="L11" s="1"/>
  <c r="M11" s="1"/>
  <c r="N11" s="1"/>
  <c r="I12"/>
  <c r="L12" s="1"/>
  <c r="M12" s="1"/>
  <c r="N12" s="1"/>
  <c r="I13"/>
  <c r="L13" s="1"/>
  <c r="M13" s="1"/>
  <c r="N13" s="1"/>
  <c r="I14"/>
  <c r="L14" s="1"/>
  <c r="I15"/>
  <c r="I16"/>
  <c r="L16" s="1"/>
  <c r="I17"/>
  <c r="L17" s="1"/>
  <c r="M17" s="1"/>
  <c r="N17" s="1"/>
  <c r="I18"/>
  <c r="L18" s="1"/>
  <c r="I19"/>
  <c r="L19" s="1"/>
  <c r="I20"/>
  <c r="L20" s="1"/>
  <c r="M20" s="1"/>
  <c r="N20" s="1"/>
  <c r="I21"/>
  <c r="L21" s="1"/>
  <c r="M21" s="1"/>
  <c r="N21" s="1"/>
  <c r="I22"/>
  <c r="L22" s="1"/>
  <c r="M22" s="1"/>
  <c r="N22" s="1"/>
  <c r="I23"/>
  <c r="L23" s="1"/>
  <c r="M23" s="1"/>
  <c r="N23" s="1"/>
  <c r="I24"/>
  <c r="L24" s="1"/>
  <c r="I25"/>
  <c r="L25" s="1"/>
  <c r="M25" s="1"/>
  <c r="N25" s="1"/>
  <c r="I26"/>
  <c r="L26" s="1"/>
  <c r="I27"/>
  <c r="L27" s="1"/>
  <c r="I28"/>
  <c r="L28" s="1"/>
  <c r="M28" s="1"/>
  <c r="N28" s="1"/>
  <c r="I29"/>
  <c r="I30"/>
  <c r="L30" s="1"/>
  <c r="I31"/>
  <c r="L31" s="1"/>
  <c r="M31" s="1"/>
  <c r="N31" s="1"/>
  <c r="I32"/>
  <c r="L32" s="1"/>
  <c r="I33"/>
  <c r="L33" s="1"/>
  <c r="M33" s="1"/>
  <c r="N33" s="1"/>
  <c r="I34"/>
  <c r="L34" s="1"/>
  <c r="I35"/>
  <c r="L35" s="1"/>
  <c r="M35" s="1"/>
  <c r="N35" s="1"/>
  <c r="I36"/>
  <c r="L36" s="1"/>
  <c r="M36" s="1"/>
  <c r="N36" s="1"/>
  <c r="I37"/>
  <c r="L37" s="1"/>
  <c r="M37" s="1"/>
  <c r="N37" s="1"/>
  <c r="I38"/>
  <c r="L38" s="1"/>
  <c r="I39"/>
  <c r="L39" s="1"/>
  <c r="M39" s="1"/>
  <c r="N39" s="1"/>
  <c r="I40"/>
  <c r="L40" s="1"/>
  <c r="I41"/>
  <c r="L41" s="1"/>
  <c r="M41" s="1"/>
  <c r="N41" s="1"/>
  <c r="I42"/>
  <c r="L42" s="1"/>
  <c r="M42" s="1"/>
  <c r="N42" s="1"/>
  <c r="I43"/>
  <c r="L43" s="1"/>
  <c r="I44"/>
  <c r="L44" s="1"/>
  <c r="M44" s="1"/>
  <c r="N44" s="1"/>
  <c r="I45"/>
  <c r="L45" s="1"/>
  <c r="M45" s="1"/>
  <c r="N45" s="1"/>
  <c r="I46"/>
  <c r="L46" s="1"/>
  <c r="M46" s="1"/>
  <c r="N46" s="1"/>
  <c r="I47"/>
  <c r="L47" s="1"/>
  <c r="M47" s="1"/>
  <c r="N47" s="1"/>
  <c r="I48"/>
  <c r="L48" s="1"/>
  <c r="I49"/>
  <c r="L49" s="1"/>
  <c r="M49" s="1"/>
  <c r="N49" s="1"/>
  <c r="I50"/>
  <c r="L50" s="1"/>
  <c r="I51"/>
  <c r="L51" s="1"/>
  <c r="M51" s="1"/>
  <c r="N51" s="1"/>
  <c r="I52"/>
  <c r="L52" s="1"/>
  <c r="M52" s="1"/>
  <c r="N52" s="1"/>
  <c r="I53"/>
  <c r="L53" s="1"/>
  <c r="M53" s="1"/>
  <c r="N53" s="1"/>
  <c r="I54"/>
  <c r="L54" s="1"/>
  <c r="I55"/>
  <c r="L55" s="1"/>
  <c r="M55" s="1"/>
  <c r="N55" s="1"/>
  <c r="I56"/>
  <c r="L56" s="1"/>
  <c r="I57"/>
  <c r="L57" s="1"/>
  <c r="I58"/>
  <c r="L58" s="1"/>
  <c r="M58" s="1"/>
  <c r="N58" s="1"/>
  <c r="I59"/>
  <c r="L59" s="1"/>
  <c r="M59" s="1"/>
  <c r="N59" s="1"/>
  <c r="I60"/>
  <c r="L60" s="1"/>
  <c r="M60" s="1"/>
  <c r="N60" s="1"/>
  <c r="I61"/>
  <c r="I62"/>
  <c r="L62" s="1"/>
  <c r="I63"/>
  <c r="L63" s="1"/>
  <c r="M63" s="1"/>
  <c r="N63" s="1"/>
  <c r="I64"/>
  <c r="L64" s="1"/>
  <c r="M64" s="1"/>
  <c r="N64" s="1"/>
  <c r="I65"/>
  <c r="L65" s="1"/>
  <c r="I66"/>
  <c r="L66" s="1"/>
  <c r="I67"/>
  <c r="L67" s="1"/>
  <c r="M67" s="1"/>
  <c r="N67" s="1"/>
  <c r="I68"/>
  <c r="L68" s="1"/>
  <c r="I2"/>
  <c r="L2" s="1"/>
  <c r="P4" i="11"/>
  <c r="S4" s="1"/>
  <c r="T4" s="1"/>
  <c r="P5"/>
  <c r="S5" s="1"/>
  <c r="P6"/>
  <c r="S6" s="1"/>
  <c r="P7"/>
  <c r="S7" s="1"/>
  <c r="P8"/>
  <c r="S8" s="1"/>
  <c r="P9"/>
  <c r="S9" s="1"/>
  <c r="P10"/>
  <c r="S10" s="1"/>
  <c r="P11"/>
  <c r="S11" s="1"/>
  <c r="P12"/>
  <c r="S12" s="1"/>
  <c r="P13"/>
  <c r="S13" s="1"/>
  <c r="P14"/>
  <c r="S14" s="1"/>
  <c r="P15"/>
  <c r="S15" s="1"/>
  <c r="P16"/>
  <c r="S16" s="1"/>
  <c r="P17"/>
  <c r="S17" s="1"/>
  <c r="P18"/>
  <c r="S18" s="1"/>
  <c r="P19"/>
  <c r="S19" s="1"/>
  <c r="P20"/>
  <c r="S20" s="1"/>
  <c r="P21"/>
  <c r="S21" s="1"/>
  <c r="P22"/>
  <c r="S22" s="1"/>
  <c r="P23"/>
  <c r="S23" s="1"/>
  <c r="P24"/>
  <c r="S24" s="1"/>
  <c r="P25"/>
  <c r="S25" s="1"/>
  <c r="P26"/>
  <c r="S26" s="1"/>
  <c r="P27"/>
  <c r="S27" s="1"/>
  <c r="P28"/>
  <c r="S28" s="1"/>
  <c r="P29"/>
  <c r="S29" s="1"/>
  <c r="P30"/>
  <c r="S30" s="1"/>
  <c r="P31"/>
  <c r="S31" s="1"/>
  <c r="P32"/>
  <c r="S32" s="1"/>
  <c r="P33"/>
  <c r="S33" s="1"/>
  <c r="P34"/>
  <c r="S34" s="1"/>
  <c r="P35"/>
  <c r="S35" s="1"/>
  <c r="P36"/>
  <c r="S36" s="1"/>
  <c r="P37"/>
  <c r="S37" s="1"/>
  <c r="P38"/>
  <c r="S38" s="1"/>
  <c r="P39"/>
  <c r="S39" s="1"/>
  <c r="P40"/>
  <c r="S40" s="1"/>
  <c r="P41"/>
  <c r="S41" s="1"/>
  <c r="P42"/>
  <c r="S42" s="1"/>
  <c r="P43"/>
  <c r="S43" s="1"/>
  <c r="P44"/>
  <c r="S44" s="1"/>
  <c r="P45"/>
  <c r="S45" s="1"/>
  <c r="P46"/>
  <c r="S46" s="1"/>
  <c r="P47"/>
  <c r="S47" s="1"/>
  <c r="P48"/>
  <c r="S48" s="1"/>
  <c r="P49"/>
  <c r="S49" s="1"/>
  <c r="P50"/>
  <c r="S50" s="1"/>
  <c r="P51"/>
  <c r="S51" s="1"/>
  <c r="P52"/>
  <c r="S52" s="1"/>
  <c r="P53"/>
  <c r="S53" s="1"/>
  <c r="P54"/>
  <c r="S54" s="1"/>
  <c r="P55"/>
  <c r="S55" s="1"/>
  <c r="P56"/>
  <c r="S56" s="1"/>
  <c r="P57"/>
  <c r="S57" s="1"/>
  <c r="P58"/>
  <c r="S58" s="1"/>
  <c r="P59"/>
  <c r="S59" s="1"/>
  <c r="P60"/>
  <c r="S60" s="1"/>
  <c r="P61"/>
  <c r="S61" s="1"/>
  <c r="P62"/>
  <c r="S62" s="1"/>
  <c r="P63"/>
  <c r="S63" s="1"/>
  <c r="P64"/>
  <c r="S64" s="1"/>
  <c r="P65"/>
  <c r="S65" s="1"/>
  <c r="P66"/>
  <c r="S66" s="1"/>
  <c r="P67"/>
  <c r="S67" s="1"/>
  <c r="P68"/>
  <c r="S68" s="1"/>
  <c r="P69"/>
  <c r="S69" s="1"/>
  <c r="P70"/>
  <c r="S70" s="1"/>
  <c r="P71"/>
  <c r="S71" s="1"/>
  <c r="P72"/>
  <c r="S72" s="1"/>
  <c r="P73"/>
  <c r="S73" s="1"/>
  <c r="P74"/>
  <c r="S74" s="1"/>
  <c r="P75"/>
  <c r="S75" s="1"/>
  <c r="P76"/>
  <c r="S76" s="1"/>
  <c r="P77"/>
  <c r="S77" s="1"/>
  <c r="P78"/>
  <c r="S78" s="1"/>
  <c r="P79"/>
  <c r="S79" s="1"/>
  <c r="P80"/>
  <c r="S80" s="1"/>
  <c r="P81"/>
  <c r="S81" s="1"/>
  <c r="P82"/>
  <c r="S82" s="1"/>
  <c r="P83"/>
  <c r="S83" s="1"/>
  <c r="P84"/>
  <c r="S84" s="1"/>
  <c r="P85"/>
  <c r="S85" s="1"/>
  <c r="P86"/>
  <c r="S86" s="1"/>
  <c r="P87"/>
  <c r="S87" s="1"/>
  <c r="P88"/>
  <c r="S88" s="1"/>
  <c r="P89"/>
  <c r="S89" s="1"/>
  <c r="P90"/>
  <c r="S90" s="1"/>
  <c r="P91"/>
  <c r="S91" s="1"/>
  <c r="P92"/>
  <c r="S92" s="1"/>
  <c r="P93"/>
  <c r="S93" s="1"/>
  <c r="P94"/>
  <c r="S94" s="1"/>
  <c r="P95"/>
  <c r="S95" s="1"/>
  <c r="P96"/>
  <c r="S96" s="1"/>
  <c r="P97"/>
  <c r="S97" s="1"/>
  <c r="P98"/>
  <c r="S98" s="1"/>
  <c r="P99"/>
  <c r="S99" s="1"/>
  <c r="P100"/>
  <c r="S100" s="1"/>
  <c r="P101"/>
  <c r="S101" s="1"/>
  <c r="P102"/>
  <c r="S102" s="1"/>
  <c r="P103"/>
  <c r="S103" s="1"/>
  <c r="P104"/>
  <c r="S104" s="1"/>
  <c r="P105"/>
  <c r="S105" s="1"/>
  <c r="P106"/>
  <c r="S106" s="1"/>
  <c r="P107"/>
  <c r="S107" s="1"/>
  <c r="P108"/>
  <c r="S108" s="1"/>
  <c r="P109"/>
  <c r="S109" s="1"/>
  <c r="P110"/>
  <c r="S110" s="1"/>
  <c r="P111"/>
  <c r="S111" s="1"/>
  <c r="P112"/>
  <c r="S112" s="1"/>
  <c r="P113"/>
  <c r="S113" s="1"/>
  <c r="P114"/>
  <c r="S114" s="1"/>
  <c r="P115"/>
  <c r="S115" s="1"/>
  <c r="P116"/>
  <c r="S116" s="1"/>
  <c r="P117"/>
  <c r="S117" s="1"/>
  <c r="P118"/>
  <c r="S118" s="1"/>
  <c r="P119"/>
  <c r="S119" s="1"/>
  <c r="P120"/>
  <c r="S120" s="1"/>
  <c r="P121"/>
  <c r="S121" s="1"/>
  <c r="P122"/>
  <c r="S122" s="1"/>
  <c r="P123"/>
  <c r="S123" s="1"/>
  <c r="P124"/>
  <c r="S124" s="1"/>
  <c r="P125"/>
  <c r="S125" s="1"/>
  <c r="P126"/>
  <c r="S126" s="1"/>
  <c r="P127"/>
  <c r="S127" s="1"/>
  <c r="P128"/>
  <c r="S128" s="1"/>
  <c r="P129"/>
  <c r="S129" s="1"/>
  <c r="P130"/>
  <c r="S130" s="1"/>
  <c r="P131"/>
  <c r="S131" s="1"/>
  <c r="P132"/>
  <c r="S132" s="1"/>
  <c r="P133"/>
  <c r="S133" s="1"/>
  <c r="P134"/>
  <c r="S134" s="1"/>
  <c r="P135"/>
  <c r="S135" s="1"/>
  <c r="P136"/>
  <c r="S136" s="1"/>
  <c r="P137"/>
  <c r="S137" s="1"/>
  <c r="P138"/>
  <c r="S138" s="1"/>
  <c r="P139"/>
  <c r="S139" s="1"/>
  <c r="P140"/>
  <c r="S140" s="1"/>
  <c r="P3"/>
  <c r="S3" s="1"/>
  <c r="I4"/>
  <c r="L4" s="1"/>
  <c r="I5"/>
  <c r="L5" s="1"/>
  <c r="I6"/>
  <c r="L6" s="1"/>
  <c r="M6" s="1"/>
  <c r="N6" s="1"/>
  <c r="I7"/>
  <c r="L7" s="1"/>
  <c r="I8"/>
  <c r="L8" s="1"/>
  <c r="M8" s="1"/>
  <c r="N8" s="1"/>
  <c r="I9"/>
  <c r="L9" s="1"/>
  <c r="M9" s="1"/>
  <c r="N9" s="1"/>
  <c r="I10"/>
  <c r="L10" s="1"/>
  <c r="I11"/>
  <c r="L11" s="1"/>
  <c r="M11" s="1"/>
  <c r="N11" s="1"/>
  <c r="I12"/>
  <c r="L12" s="1"/>
  <c r="M12" s="1"/>
  <c r="N12" s="1"/>
  <c r="I13"/>
  <c r="L13" s="1"/>
  <c r="I14"/>
  <c r="L14" s="1"/>
  <c r="M14" s="1"/>
  <c r="N14" s="1"/>
  <c r="I15"/>
  <c r="L15" s="1"/>
  <c r="I16"/>
  <c r="L16" s="1"/>
  <c r="M16" s="1"/>
  <c r="N16" s="1"/>
  <c r="I17"/>
  <c r="L17" s="1"/>
  <c r="M17" s="1"/>
  <c r="N17" s="1"/>
  <c r="I18"/>
  <c r="L18" s="1"/>
  <c r="I19"/>
  <c r="L19" s="1"/>
  <c r="I20"/>
  <c r="L20" s="1"/>
  <c r="M20" s="1"/>
  <c r="N20" s="1"/>
  <c r="I21"/>
  <c r="L21" s="1"/>
  <c r="M21" s="1"/>
  <c r="N21" s="1"/>
  <c r="I22"/>
  <c r="L22" s="1"/>
  <c r="M22" s="1"/>
  <c r="N22" s="1"/>
  <c r="I23"/>
  <c r="L23" s="1"/>
  <c r="I24"/>
  <c r="L24" s="1"/>
  <c r="M24" s="1"/>
  <c r="N24" s="1"/>
  <c r="I25"/>
  <c r="L25" s="1"/>
  <c r="M25" s="1"/>
  <c r="N25" s="1"/>
  <c r="I26"/>
  <c r="L26" s="1"/>
  <c r="I27"/>
  <c r="L27" s="1"/>
  <c r="I28"/>
  <c r="L28" s="1"/>
  <c r="M28" s="1"/>
  <c r="N28" s="1"/>
  <c r="I29"/>
  <c r="L29" s="1"/>
  <c r="M29" s="1"/>
  <c r="N29" s="1"/>
  <c r="I30"/>
  <c r="L30" s="1"/>
  <c r="M30" s="1"/>
  <c r="N30" s="1"/>
  <c r="I31"/>
  <c r="L31" s="1"/>
  <c r="I32"/>
  <c r="L32" s="1"/>
  <c r="M32" s="1"/>
  <c r="N32" s="1"/>
  <c r="I33"/>
  <c r="L33" s="1"/>
  <c r="M33" s="1"/>
  <c r="N33" s="1"/>
  <c r="I34"/>
  <c r="L34" s="1"/>
  <c r="I35"/>
  <c r="L35" s="1"/>
  <c r="I36"/>
  <c r="L36" s="1"/>
  <c r="M36" s="1"/>
  <c r="N36" s="1"/>
  <c r="I37"/>
  <c r="L37" s="1"/>
  <c r="M37" s="1"/>
  <c r="N37" s="1"/>
  <c r="I38"/>
  <c r="L38" s="1"/>
  <c r="I39"/>
  <c r="L39" s="1"/>
  <c r="I40"/>
  <c r="L40" s="1"/>
  <c r="M40" s="1"/>
  <c r="N40" s="1"/>
  <c r="I41"/>
  <c r="L41" s="1"/>
  <c r="M41" s="1"/>
  <c r="N41" s="1"/>
  <c r="I42"/>
  <c r="L42" s="1"/>
  <c r="I43"/>
  <c r="L43" s="1"/>
  <c r="I44"/>
  <c r="L44" s="1"/>
  <c r="M44" s="1"/>
  <c r="N44" s="1"/>
  <c r="I45"/>
  <c r="L45" s="1"/>
  <c r="M45" s="1"/>
  <c r="N45" s="1"/>
  <c r="I46"/>
  <c r="L46" s="1"/>
  <c r="I47"/>
  <c r="L47" s="1"/>
  <c r="I48"/>
  <c r="L48" s="1"/>
  <c r="M48" s="1"/>
  <c r="N48" s="1"/>
  <c r="I49"/>
  <c r="L49" s="1"/>
  <c r="M49" s="1"/>
  <c r="N49" s="1"/>
  <c r="I50"/>
  <c r="L50" s="1"/>
  <c r="I51"/>
  <c r="L51" s="1"/>
  <c r="I52"/>
  <c r="L52" s="1"/>
  <c r="M52" s="1"/>
  <c r="N52" s="1"/>
  <c r="I53"/>
  <c r="L53" s="1"/>
  <c r="M53" s="1"/>
  <c r="N53" s="1"/>
  <c r="I54"/>
  <c r="L54" s="1"/>
  <c r="I55"/>
  <c r="L55" s="1"/>
  <c r="I56"/>
  <c r="L56" s="1"/>
  <c r="M56" s="1"/>
  <c r="N56" s="1"/>
  <c r="I57"/>
  <c r="L57" s="1"/>
  <c r="M57" s="1"/>
  <c r="N57" s="1"/>
  <c r="I58"/>
  <c r="L58" s="1"/>
  <c r="M58" s="1"/>
  <c r="N58" s="1"/>
  <c r="I59"/>
  <c r="L59" s="1"/>
  <c r="I60"/>
  <c r="L60" s="1"/>
  <c r="M60" s="1"/>
  <c r="N60" s="1"/>
  <c r="I61"/>
  <c r="L61" s="1"/>
  <c r="M61" s="1"/>
  <c r="N61" s="1"/>
  <c r="I62"/>
  <c r="L62" s="1"/>
  <c r="I63"/>
  <c r="L63" s="1"/>
  <c r="I64"/>
  <c r="L64" s="1"/>
  <c r="M64" s="1"/>
  <c r="N64" s="1"/>
  <c r="I65"/>
  <c r="L65" s="1"/>
  <c r="M65" s="1"/>
  <c r="N65" s="1"/>
  <c r="I66"/>
  <c r="L66" s="1"/>
  <c r="M66" s="1"/>
  <c r="N66" s="1"/>
  <c r="I67"/>
  <c r="L67" s="1"/>
  <c r="I68"/>
  <c r="L68" s="1"/>
  <c r="M68" s="1"/>
  <c r="N68" s="1"/>
  <c r="I69"/>
  <c r="L69" s="1"/>
  <c r="M69" s="1"/>
  <c r="N69" s="1"/>
  <c r="I70"/>
  <c r="L70" s="1"/>
  <c r="I71"/>
  <c r="L71" s="1"/>
  <c r="I72"/>
  <c r="L72" s="1"/>
  <c r="M72" s="1"/>
  <c r="N72" s="1"/>
  <c r="I73"/>
  <c r="L73" s="1"/>
  <c r="M73" s="1"/>
  <c r="N73" s="1"/>
  <c r="I74"/>
  <c r="L74" s="1"/>
  <c r="I75"/>
  <c r="L75" s="1"/>
  <c r="I76"/>
  <c r="L76" s="1"/>
  <c r="M76" s="1"/>
  <c r="N76" s="1"/>
  <c r="I77"/>
  <c r="L77" s="1"/>
  <c r="M77" s="1"/>
  <c r="N77" s="1"/>
  <c r="I78"/>
  <c r="L78" s="1"/>
  <c r="I79"/>
  <c r="L79" s="1"/>
  <c r="I80"/>
  <c r="L80" s="1"/>
  <c r="M80" s="1"/>
  <c r="N80" s="1"/>
  <c r="I81"/>
  <c r="L81" s="1"/>
  <c r="M81" s="1"/>
  <c r="N81" s="1"/>
  <c r="I82"/>
  <c r="L82" s="1"/>
  <c r="M82" s="1"/>
  <c r="N82" s="1"/>
  <c r="I83"/>
  <c r="L83" s="1"/>
  <c r="I84"/>
  <c r="L84" s="1"/>
  <c r="M84" s="1"/>
  <c r="N84" s="1"/>
  <c r="I85"/>
  <c r="L85" s="1"/>
  <c r="M85" s="1"/>
  <c r="N85" s="1"/>
  <c r="I86"/>
  <c r="L86" s="1"/>
  <c r="I87"/>
  <c r="L87" s="1"/>
  <c r="I88"/>
  <c r="L88" s="1"/>
  <c r="M88" s="1"/>
  <c r="N88" s="1"/>
  <c r="I89"/>
  <c r="L89" s="1"/>
  <c r="M89" s="1"/>
  <c r="N89" s="1"/>
  <c r="I90"/>
  <c r="L90" s="1"/>
  <c r="I91"/>
  <c r="L91" s="1"/>
  <c r="I92"/>
  <c r="L92" s="1"/>
  <c r="M92" s="1"/>
  <c r="N92" s="1"/>
  <c r="I93"/>
  <c r="L93" s="1"/>
  <c r="M93" s="1"/>
  <c r="N93" s="1"/>
  <c r="I94"/>
  <c r="L94" s="1"/>
  <c r="I95"/>
  <c r="L95" s="1"/>
  <c r="I96"/>
  <c r="L96" s="1"/>
  <c r="M96" s="1"/>
  <c r="N96" s="1"/>
  <c r="I97"/>
  <c r="L97" s="1"/>
  <c r="M97" s="1"/>
  <c r="N97" s="1"/>
  <c r="I98"/>
  <c r="L98" s="1"/>
  <c r="I99"/>
  <c r="L99" s="1"/>
  <c r="I100"/>
  <c r="L100" s="1"/>
  <c r="M100" s="1"/>
  <c r="N100" s="1"/>
  <c r="I101"/>
  <c r="L101" s="1"/>
  <c r="M101" s="1"/>
  <c r="N101" s="1"/>
  <c r="I102"/>
  <c r="L102" s="1"/>
  <c r="I103"/>
  <c r="L103" s="1"/>
  <c r="I104"/>
  <c r="L104" s="1"/>
  <c r="M104" s="1"/>
  <c r="N104" s="1"/>
  <c r="I105"/>
  <c r="L105" s="1"/>
  <c r="M105" s="1"/>
  <c r="N105" s="1"/>
  <c r="I106"/>
  <c r="L106" s="1"/>
  <c r="I107"/>
  <c r="L107" s="1"/>
  <c r="I108"/>
  <c r="L108" s="1"/>
  <c r="M108" s="1"/>
  <c r="N108" s="1"/>
  <c r="I109"/>
  <c r="L109" s="1"/>
  <c r="M109" s="1"/>
  <c r="N109" s="1"/>
  <c r="I110"/>
  <c r="L110" s="1"/>
  <c r="M110" s="1"/>
  <c r="N110" s="1"/>
  <c r="I111"/>
  <c r="L111" s="1"/>
  <c r="I112"/>
  <c r="L112" s="1"/>
  <c r="M112" s="1"/>
  <c r="N112" s="1"/>
  <c r="I113"/>
  <c r="L113" s="1"/>
  <c r="M113" s="1"/>
  <c r="N113" s="1"/>
  <c r="I114"/>
  <c r="L114" s="1"/>
  <c r="I115"/>
  <c r="L115" s="1"/>
  <c r="I116"/>
  <c r="L116" s="1"/>
  <c r="M116" s="1"/>
  <c r="N116" s="1"/>
  <c r="I117"/>
  <c r="L117" s="1"/>
  <c r="M117" s="1"/>
  <c r="N117" s="1"/>
  <c r="I118"/>
  <c r="L118" s="1"/>
  <c r="I119"/>
  <c r="L119" s="1"/>
  <c r="I120"/>
  <c r="L120" s="1"/>
  <c r="M120" s="1"/>
  <c r="N120" s="1"/>
  <c r="I121"/>
  <c r="L121" s="1"/>
  <c r="M121" s="1"/>
  <c r="N121" s="1"/>
  <c r="I122"/>
  <c r="L122" s="1"/>
  <c r="I123"/>
  <c r="L123" s="1"/>
  <c r="I124"/>
  <c r="L124" s="1"/>
  <c r="M124" s="1"/>
  <c r="N124" s="1"/>
  <c r="I125"/>
  <c r="L125" s="1"/>
  <c r="M125" s="1"/>
  <c r="N125" s="1"/>
  <c r="I126"/>
  <c r="L126" s="1"/>
  <c r="M126" s="1"/>
  <c r="N126" s="1"/>
  <c r="I127"/>
  <c r="L127" s="1"/>
  <c r="I128"/>
  <c r="L128" s="1"/>
  <c r="M128" s="1"/>
  <c r="N128" s="1"/>
  <c r="I129"/>
  <c r="L129" s="1"/>
  <c r="M129" s="1"/>
  <c r="N129" s="1"/>
  <c r="I130"/>
  <c r="L130" s="1"/>
  <c r="I131"/>
  <c r="L131" s="1"/>
  <c r="I132"/>
  <c r="L132" s="1"/>
  <c r="M132" s="1"/>
  <c r="N132" s="1"/>
  <c r="I133"/>
  <c r="L133" s="1"/>
  <c r="M133" s="1"/>
  <c r="N133" s="1"/>
  <c r="I134"/>
  <c r="L134" s="1"/>
  <c r="I135"/>
  <c r="L135" s="1"/>
  <c r="I136"/>
  <c r="L136" s="1"/>
  <c r="M136" s="1"/>
  <c r="N136" s="1"/>
  <c r="I137"/>
  <c r="I138"/>
  <c r="L138" s="1"/>
  <c r="I139"/>
  <c r="L139" s="1"/>
  <c r="I140"/>
  <c r="L140" s="1"/>
  <c r="M140" s="1"/>
  <c r="N140" s="1"/>
  <c r="I3"/>
  <c r="L3" s="1"/>
  <c r="T14"/>
  <c r="T13"/>
  <c r="M13"/>
  <c r="N13" s="1"/>
  <c r="T12"/>
  <c r="T11"/>
  <c r="M10"/>
  <c r="N10" s="1"/>
  <c r="T9"/>
  <c r="T8"/>
  <c r="T7"/>
  <c r="M7"/>
  <c r="N7" s="1"/>
  <c r="T5"/>
  <c r="M4"/>
  <c r="N4" s="1"/>
  <c r="P4" i="10"/>
  <c r="S4" s="1"/>
  <c r="P5"/>
  <c r="S5" s="1"/>
  <c r="P6"/>
  <c r="S6" s="1"/>
  <c r="P7"/>
  <c r="S7" s="1"/>
  <c r="P8"/>
  <c r="S8" s="1"/>
  <c r="P9"/>
  <c r="S9" s="1"/>
  <c r="P10"/>
  <c r="S10" s="1"/>
  <c r="P11"/>
  <c r="S11" s="1"/>
  <c r="P12"/>
  <c r="S12" s="1"/>
  <c r="P13"/>
  <c r="S13" s="1"/>
  <c r="P14"/>
  <c r="S14" s="1"/>
  <c r="P3"/>
  <c r="S3" s="1"/>
  <c r="M12"/>
  <c r="N12" s="1"/>
  <c r="M14"/>
  <c r="N14" s="1"/>
  <c r="M3"/>
  <c r="I4"/>
  <c r="L4" s="1"/>
  <c r="M4" s="1"/>
  <c r="N4" s="1"/>
  <c r="I5"/>
  <c r="L5" s="1"/>
  <c r="M5" s="1"/>
  <c r="N5" s="1"/>
  <c r="I6"/>
  <c r="L6" s="1"/>
  <c r="M6" s="1"/>
  <c r="N6" s="1"/>
  <c r="I7"/>
  <c r="L7" s="1"/>
  <c r="M7" s="1"/>
  <c r="N7" s="1"/>
  <c r="I8"/>
  <c r="L8" s="1"/>
  <c r="I9"/>
  <c r="L9" s="1"/>
  <c r="M9" s="1"/>
  <c r="N9" s="1"/>
  <c r="I10"/>
  <c r="L10" s="1"/>
  <c r="I11"/>
  <c r="L11" s="1"/>
  <c r="M11" s="1"/>
  <c r="N11" s="1"/>
  <c r="I12"/>
  <c r="L12" s="1"/>
  <c r="I13"/>
  <c r="L13" s="1"/>
  <c r="M13" s="1"/>
  <c r="N13" s="1"/>
  <c r="I14"/>
  <c r="L14" s="1"/>
  <c r="I3"/>
  <c r="L3" s="1"/>
  <c r="M10"/>
  <c r="N10" s="1"/>
  <c r="M8"/>
  <c r="N8" s="1"/>
  <c r="P3" i="9"/>
  <c r="S3" s="1"/>
  <c r="P4"/>
  <c r="S4" s="1"/>
  <c r="P5"/>
  <c r="S5" s="1"/>
  <c r="P6"/>
  <c r="S6" s="1"/>
  <c r="P7"/>
  <c r="S7" s="1"/>
  <c r="P8"/>
  <c r="S8" s="1"/>
  <c r="P9"/>
  <c r="S9" s="1"/>
  <c r="P10"/>
  <c r="S10" s="1"/>
  <c r="P11"/>
  <c r="S11" s="1"/>
  <c r="P12"/>
  <c r="S12" s="1"/>
  <c r="P13"/>
  <c r="S13" s="1"/>
  <c r="P14"/>
  <c r="S14" s="1"/>
  <c r="P15"/>
  <c r="S15" s="1"/>
  <c r="P16"/>
  <c r="S16" s="1"/>
  <c r="P17"/>
  <c r="S17" s="1"/>
  <c r="P18"/>
  <c r="S18" s="1"/>
  <c r="P19"/>
  <c r="S19" s="1"/>
  <c r="P20"/>
  <c r="S20" s="1"/>
  <c r="P21"/>
  <c r="S21" s="1"/>
  <c r="P22"/>
  <c r="S22" s="1"/>
  <c r="P23"/>
  <c r="S23" s="1"/>
  <c r="P24"/>
  <c r="S24" s="1"/>
  <c r="P25"/>
  <c r="S25" s="1"/>
  <c r="P26"/>
  <c r="S26" s="1"/>
  <c r="P27"/>
  <c r="S27" s="1"/>
  <c r="P28"/>
  <c r="S28" s="1"/>
  <c r="P29"/>
  <c r="S29" s="1"/>
  <c r="P30"/>
  <c r="S30" s="1"/>
  <c r="P31"/>
  <c r="S31" s="1"/>
  <c r="P32"/>
  <c r="S32" s="1"/>
  <c r="P33"/>
  <c r="S33" s="1"/>
  <c r="P34"/>
  <c r="S34" s="1"/>
  <c r="P35"/>
  <c r="S35" s="1"/>
  <c r="P36"/>
  <c r="S36" s="1"/>
  <c r="P37"/>
  <c r="S37" s="1"/>
  <c r="P38"/>
  <c r="S38" s="1"/>
  <c r="P39"/>
  <c r="S39" s="1"/>
  <c r="P40"/>
  <c r="S40" s="1"/>
  <c r="P41"/>
  <c r="S41" s="1"/>
  <c r="P42"/>
  <c r="S42" s="1"/>
  <c r="P43"/>
  <c r="S43" s="1"/>
  <c r="P44"/>
  <c r="S44" s="1"/>
  <c r="P45"/>
  <c r="S45" s="1"/>
  <c r="P46"/>
  <c r="S46" s="1"/>
  <c r="P47"/>
  <c r="S47" s="1"/>
  <c r="P48"/>
  <c r="S48" s="1"/>
  <c r="P49"/>
  <c r="S49" s="1"/>
  <c r="P50"/>
  <c r="S50" s="1"/>
  <c r="P51"/>
  <c r="S51" s="1"/>
  <c r="P52"/>
  <c r="S52" s="1"/>
  <c r="P53"/>
  <c r="S53" s="1"/>
  <c r="P54"/>
  <c r="S54" s="1"/>
  <c r="P55"/>
  <c r="S55" s="1"/>
  <c r="P56"/>
  <c r="S56" s="1"/>
  <c r="P57"/>
  <c r="S57" s="1"/>
  <c r="P58"/>
  <c r="S58" s="1"/>
  <c r="P59"/>
  <c r="S59" s="1"/>
  <c r="P60"/>
  <c r="S60" s="1"/>
  <c r="P61"/>
  <c r="S61" s="1"/>
  <c r="P62"/>
  <c r="S62" s="1"/>
  <c r="P63"/>
  <c r="S63" s="1"/>
  <c r="P64"/>
  <c r="S64" s="1"/>
  <c r="P65"/>
  <c r="S65" s="1"/>
  <c r="P66"/>
  <c r="S66" s="1"/>
  <c r="P67"/>
  <c r="S67" s="1"/>
  <c r="P68"/>
  <c r="S68" s="1"/>
  <c r="P69"/>
  <c r="S69" s="1"/>
  <c r="P70"/>
  <c r="S70" s="1"/>
  <c r="P71"/>
  <c r="S71" s="1"/>
  <c r="P72"/>
  <c r="S72" s="1"/>
  <c r="P73"/>
  <c r="S73" s="1"/>
  <c r="P74"/>
  <c r="S74" s="1"/>
  <c r="P75"/>
  <c r="S75" s="1"/>
  <c r="P76"/>
  <c r="S76" s="1"/>
  <c r="P77"/>
  <c r="S77" s="1"/>
  <c r="P78"/>
  <c r="S78" s="1"/>
  <c r="P79"/>
  <c r="S79" s="1"/>
  <c r="P80"/>
  <c r="S80" s="1"/>
  <c r="P81"/>
  <c r="S81" s="1"/>
  <c r="P82"/>
  <c r="S82" s="1"/>
  <c r="P83"/>
  <c r="S83" s="1"/>
  <c r="P2"/>
  <c r="S2" s="1"/>
  <c r="M5"/>
  <c r="N5" s="1"/>
  <c r="M79"/>
  <c r="N79" s="1"/>
  <c r="M53"/>
  <c r="N53" s="1"/>
  <c r="M41"/>
  <c r="N41" s="1"/>
  <c r="M33"/>
  <c r="N33" s="1"/>
  <c r="M32"/>
  <c r="N32" s="1"/>
  <c r="M27"/>
  <c r="N27" s="1"/>
  <c r="M25"/>
  <c r="N25" s="1"/>
  <c r="M17"/>
  <c r="N17" s="1"/>
  <c r="M11"/>
  <c r="N11" s="1"/>
  <c r="M83"/>
  <c r="N83" s="1"/>
  <c r="M81"/>
  <c r="N81" s="1"/>
  <c r="M71"/>
  <c r="N71" s="1"/>
  <c r="M67"/>
  <c r="N67" s="1"/>
  <c r="M65"/>
  <c r="N65" s="1"/>
  <c r="M56"/>
  <c r="N56" s="1"/>
  <c r="M51"/>
  <c r="N51" s="1"/>
  <c r="M45"/>
  <c r="N45" s="1"/>
  <c r="M42"/>
  <c r="N42" s="1"/>
  <c r="M23"/>
  <c r="N23" s="1"/>
  <c r="M19"/>
  <c r="N19" s="1"/>
  <c r="M16"/>
  <c r="N16" s="1"/>
  <c r="M8"/>
  <c r="N8" s="1"/>
  <c r="M9"/>
  <c r="N9" s="1"/>
  <c r="M7"/>
  <c r="N7" s="1"/>
  <c r="M3"/>
  <c r="N3" s="1"/>
  <c r="I3"/>
  <c r="L3" s="1"/>
  <c r="I4"/>
  <c r="L4" s="1"/>
  <c r="M4" s="1"/>
  <c r="N4" s="1"/>
  <c r="I5"/>
  <c r="L5" s="1"/>
  <c r="I6"/>
  <c r="L6" s="1"/>
  <c r="M6" s="1"/>
  <c r="N6" s="1"/>
  <c r="I7"/>
  <c r="L7" s="1"/>
  <c r="I8"/>
  <c r="L8" s="1"/>
  <c r="I9"/>
  <c r="L9" s="1"/>
  <c r="I10"/>
  <c r="L10" s="1"/>
  <c r="M10" s="1"/>
  <c r="N10" s="1"/>
  <c r="I11"/>
  <c r="L11" s="1"/>
  <c r="I12"/>
  <c r="L12" s="1"/>
  <c r="M12" s="1"/>
  <c r="N12" s="1"/>
  <c r="I13"/>
  <c r="L13" s="1"/>
  <c r="M13" s="1"/>
  <c r="N13" s="1"/>
  <c r="I14"/>
  <c r="L14" s="1"/>
  <c r="M14" s="1"/>
  <c r="N14" s="1"/>
  <c r="I15"/>
  <c r="L15" s="1"/>
  <c r="M15" s="1"/>
  <c r="N15" s="1"/>
  <c r="I16"/>
  <c r="L16" s="1"/>
  <c r="I17"/>
  <c r="L17" s="1"/>
  <c r="I18"/>
  <c r="L18" s="1"/>
  <c r="M18" s="1"/>
  <c r="N18" s="1"/>
  <c r="I19"/>
  <c r="L19" s="1"/>
  <c r="I20"/>
  <c r="L20" s="1"/>
  <c r="M20" s="1"/>
  <c r="N20" s="1"/>
  <c r="I21"/>
  <c r="L21" s="1"/>
  <c r="M21" s="1"/>
  <c r="N21" s="1"/>
  <c r="I22"/>
  <c r="L22" s="1"/>
  <c r="M22" s="1"/>
  <c r="N22" s="1"/>
  <c r="I23"/>
  <c r="L23" s="1"/>
  <c r="I24"/>
  <c r="L24" s="1"/>
  <c r="M24" s="1"/>
  <c r="N24" s="1"/>
  <c r="I25"/>
  <c r="L25" s="1"/>
  <c r="I26"/>
  <c r="L26" s="1"/>
  <c r="M26" s="1"/>
  <c r="N26" s="1"/>
  <c r="I27"/>
  <c r="L27" s="1"/>
  <c r="I28"/>
  <c r="L28" s="1"/>
  <c r="M28" s="1"/>
  <c r="N28" s="1"/>
  <c r="I29"/>
  <c r="L29" s="1"/>
  <c r="M29" s="1"/>
  <c r="N29" s="1"/>
  <c r="I30"/>
  <c r="L30" s="1"/>
  <c r="M30" s="1"/>
  <c r="N30" s="1"/>
  <c r="I31"/>
  <c r="L31" s="1"/>
  <c r="M31" s="1"/>
  <c r="N31" s="1"/>
  <c r="I32"/>
  <c r="L32" s="1"/>
  <c r="I33"/>
  <c r="L33" s="1"/>
  <c r="I34"/>
  <c r="L34" s="1"/>
  <c r="M34" s="1"/>
  <c r="N34" s="1"/>
  <c r="I35"/>
  <c r="L35" s="1"/>
  <c r="M35" s="1"/>
  <c r="N35" s="1"/>
  <c r="I36"/>
  <c r="L36" s="1"/>
  <c r="M36" s="1"/>
  <c r="N36" s="1"/>
  <c r="I37"/>
  <c r="L37" s="1"/>
  <c r="M37" s="1"/>
  <c r="N37" s="1"/>
  <c r="I38"/>
  <c r="L38" s="1"/>
  <c r="M38" s="1"/>
  <c r="N38" s="1"/>
  <c r="I39"/>
  <c r="L39" s="1"/>
  <c r="M39" s="1"/>
  <c r="N39" s="1"/>
  <c r="I40"/>
  <c r="L40" s="1"/>
  <c r="M40" s="1"/>
  <c r="N40" s="1"/>
  <c r="I41"/>
  <c r="L41" s="1"/>
  <c r="I42"/>
  <c r="L42" s="1"/>
  <c r="I43"/>
  <c r="L43" s="1"/>
  <c r="M43" s="1"/>
  <c r="N43" s="1"/>
  <c r="I44"/>
  <c r="L44" s="1"/>
  <c r="M44" s="1"/>
  <c r="N44" s="1"/>
  <c r="I45"/>
  <c r="L45" s="1"/>
  <c r="I46"/>
  <c r="L46" s="1"/>
  <c r="M46" s="1"/>
  <c r="N46" s="1"/>
  <c r="I47"/>
  <c r="L47" s="1"/>
  <c r="M47" s="1"/>
  <c r="N47" s="1"/>
  <c r="I48"/>
  <c r="L48" s="1"/>
  <c r="M48" s="1"/>
  <c r="N48" s="1"/>
  <c r="I49"/>
  <c r="L49" s="1"/>
  <c r="M49" s="1"/>
  <c r="N49" s="1"/>
  <c r="I50"/>
  <c r="L50" s="1"/>
  <c r="M50" s="1"/>
  <c r="N50" s="1"/>
  <c r="I51"/>
  <c r="L51" s="1"/>
  <c r="I52"/>
  <c r="L52" s="1"/>
  <c r="M52" s="1"/>
  <c r="N52" s="1"/>
  <c r="I53"/>
  <c r="L53" s="1"/>
  <c r="I54"/>
  <c r="L54" s="1"/>
  <c r="I55"/>
  <c r="L55" s="1"/>
  <c r="M55" s="1"/>
  <c r="N55" s="1"/>
  <c r="I56"/>
  <c r="L56" s="1"/>
  <c r="I57"/>
  <c r="L57" s="1"/>
  <c r="I58"/>
  <c r="L58" s="1"/>
  <c r="I59"/>
  <c r="L59" s="1"/>
  <c r="M59" s="1"/>
  <c r="N59" s="1"/>
  <c r="I60"/>
  <c r="L60" s="1"/>
  <c r="M60" s="1"/>
  <c r="N60" s="1"/>
  <c r="I61"/>
  <c r="L61" s="1"/>
  <c r="I62"/>
  <c r="L62" s="1"/>
  <c r="I63"/>
  <c r="L63" s="1"/>
  <c r="M63" s="1"/>
  <c r="N63" s="1"/>
  <c r="I64"/>
  <c r="L64" s="1"/>
  <c r="M64" s="1"/>
  <c r="N64" s="1"/>
  <c r="I65"/>
  <c r="L65" s="1"/>
  <c r="I66"/>
  <c r="L66" s="1"/>
  <c r="M66" s="1"/>
  <c r="N66" s="1"/>
  <c r="I67"/>
  <c r="L67" s="1"/>
  <c r="I68"/>
  <c r="L68" s="1"/>
  <c r="M68" s="1"/>
  <c r="N68" s="1"/>
  <c r="I69"/>
  <c r="L69" s="1"/>
  <c r="I70"/>
  <c r="L70" s="1"/>
  <c r="M70" s="1"/>
  <c r="N70" s="1"/>
  <c r="I71"/>
  <c r="L71" s="1"/>
  <c r="I72"/>
  <c r="L72" s="1"/>
  <c r="M72" s="1"/>
  <c r="N72" s="1"/>
  <c r="I73"/>
  <c r="L73" s="1"/>
  <c r="I74"/>
  <c r="L74" s="1"/>
  <c r="I75"/>
  <c r="L75" s="1"/>
  <c r="M75" s="1"/>
  <c r="N75" s="1"/>
  <c r="I76"/>
  <c r="L76" s="1"/>
  <c r="M76" s="1"/>
  <c r="N76" s="1"/>
  <c r="I77"/>
  <c r="L77" s="1"/>
  <c r="M77" s="1"/>
  <c r="N77" s="1"/>
  <c r="I78"/>
  <c r="L78" s="1"/>
  <c r="M78" s="1"/>
  <c r="N78" s="1"/>
  <c r="I79"/>
  <c r="L79" s="1"/>
  <c r="I80"/>
  <c r="L80" s="1"/>
  <c r="M80" s="1"/>
  <c r="N80" s="1"/>
  <c r="I81"/>
  <c r="L81" s="1"/>
  <c r="I82"/>
  <c r="L82" s="1"/>
  <c r="I83"/>
  <c r="L83" s="1"/>
  <c r="I2"/>
  <c r="L2" s="1"/>
  <c r="P4" i="8"/>
  <c r="P5"/>
  <c r="P6"/>
  <c r="P7"/>
  <c r="P8"/>
  <c r="P9"/>
  <c r="P10"/>
  <c r="P11"/>
  <c r="P12"/>
  <c r="P13"/>
  <c r="P14"/>
  <c r="P15"/>
  <c r="P16"/>
  <c r="P17"/>
  <c r="P18"/>
  <c r="P19"/>
  <c r="P20"/>
  <c r="P3"/>
  <c r="M15"/>
  <c r="N15" s="1"/>
  <c r="M11"/>
  <c r="N11" s="1"/>
  <c r="M13"/>
  <c r="N13" s="1"/>
  <c r="M7"/>
  <c r="N7" s="1"/>
  <c r="M9"/>
  <c r="N9" s="1"/>
  <c r="M4"/>
  <c r="N4" s="1"/>
  <c r="M3"/>
  <c r="I4"/>
  <c r="L4" s="1"/>
  <c r="I5"/>
  <c r="L5" s="1"/>
  <c r="I6"/>
  <c r="L6" s="1"/>
  <c r="M6" s="1"/>
  <c r="N6" s="1"/>
  <c r="I7"/>
  <c r="L7" s="1"/>
  <c r="I8"/>
  <c r="L8" s="1"/>
  <c r="M8" s="1"/>
  <c r="N8" s="1"/>
  <c r="I9"/>
  <c r="L9" s="1"/>
  <c r="I10"/>
  <c r="L10" s="1"/>
  <c r="M10" s="1"/>
  <c r="N10" s="1"/>
  <c r="I11"/>
  <c r="L11" s="1"/>
  <c r="I12"/>
  <c r="L12" s="1"/>
  <c r="M12" s="1"/>
  <c r="N12" s="1"/>
  <c r="I13"/>
  <c r="L13" s="1"/>
  <c r="I14"/>
  <c r="L14" s="1"/>
  <c r="I15"/>
  <c r="L15" s="1"/>
  <c r="I16"/>
  <c r="L16" s="1"/>
  <c r="M16" s="1"/>
  <c r="N16" s="1"/>
  <c r="I17"/>
  <c r="L17" s="1"/>
  <c r="M17" s="1"/>
  <c r="N17" s="1"/>
  <c r="I18"/>
  <c r="L18" s="1"/>
  <c r="M18" s="1"/>
  <c r="N18" s="1"/>
  <c r="I19"/>
  <c r="L19" s="1"/>
  <c r="M19" s="1"/>
  <c r="N19" s="1"/>
  <c r="I20"/>
  <c r="L20" s="1"/>
  <c r="I3"/>
  <c r="L3" s="1"/>
  <c r="N4" i="7"/>
  <c r="N5"/>
  <c r="N6"/>
  <c r="N7"/>
  <c r="N8"/>
  <c r="N9"/>
  <c r="N10"/>
  <c r="N11"/>
  <c r="N12"/>
  <c r="N13"/>
  <c r="N3"/>
  <c r="G4"/>
  <c r="G5"/>
  <c r="G6"/>
  <c r="J6" s="1"/>
  <c r="K6" s="1"/>
  <c r="L6" s="1"/>
  <c r="G7"/>
  <c r="J7" s="1"/>
  <c r="G8"/>
  <c r="G9"/>
  <c r="J9" s="1"/>
  <c r="G10"/>
  <c r="J10" s="1"/>
  <c r="K10" s="1"/>
  <c r="L10" s="1"/>
  <c r="G11"/>
  <c r="G12"/>
  <c r="G13"/>
  <c r="G3"/>
  <c r="J3" s="1"/>
  <c r="H3" i="6"/>
  <c r="K3" s="1"/>
  <c r="H4"/>
  <c r="K4" s="1"/>
  <c r="H5"/>
  <c r="K5" s="1"/>
  <c r="H6"/>
  <c r="K6" s="1"/>
  <c r="T3" i="7" l="1"/>
  <c r="Q3"/>
  <c r="T6"/>
  <c r="Q6"/>
  <c r="R6" s="1"/>
  <c r="U64" i="12"/>
  <c r="S64"/>
  <c r="U48"/>
  <c r="S48"/>
  <c r="U32"/>
  <c r="S32"/>
  <c r="U8"/>
  <c r="S8"/>
  <c r="T8" s="1"/>
  <c r="K11" i="7"/>
  <c r="L11" s="1"/>
  <c r="J11"/>
  <c r="T7"/>
  <c r="Q7"/>
  <c r="R7" s="1"/>
  <c r="V18" i="8"/>
  <c r="S18"/>
  <c r="T18" s="1"/>
  <c r="V10"/>
  <c r="S10"/>
  <c r="T10" s="1"/>
  <c r="U65" i="12"/>
  <c r="S65"/>
  <c r="U57"/>
  <c r="S57"/>
  <c r="U49"/>
  <c r="S49"/>
  <c r="U41"/>
  <c r="S41"/>
  <c r="U33"/>
  <c r="S33"/>
  <c r="U25"/>
  <c r="S25"/>
  <c r="U17"/>
  <c r="S17"/>
  <c r="U9"/>
  <c r="S9"/>
  <c r="T9" s="1"/>
  <c r="M8" i="16"/>
  <c r="N8" s="1"/>
  <c r="L8"/>
  <c r="L9" i="19"/>
  <c r="M9" s="1"/>
  <c r="M3" i="20"/>
  <c r="N3" s="1"/>
  <c r="L3"/>
  <c r="M13" i="26"/>
  <c r="N13" s="1"/>
  <c r="T13"/>
  <c r="T12" i="23"/>
  <c r="U66" i="12"/>
  <c r="S66"/>
  <c r="U50"/>
  <c r="S50"/>
  <c r="U34"/>
  <c r="S34"/>
  <c r="U18"/>
  <c r="S18"/>
  <c r="M8" i="26"/>
  <c r="N8" s="1"/>
  <c r="T8"/>
  <c r="K12" i="7"/>
  <c r="L12" s="1"/>
  <c r="J12"/>
  <c r="M61" i="12"/>
  <c r="N61" s="1"/>
  <c r="L61"/>
  <c r="M29"/>
  <c r="N29" s="1"/>
  <c r="L29"/>
  <c r="U58"/>
  <c r="S58"/>
  <c r="U42"/>
  <c r="S42"/>
  <c r="U26"/>
  <c r="S26"/>
  <c r="U10"/>
  <c r="S10"/>
  <c r="T10" s="1"/>
  <c r="J13" i="7"/>
  <c r="K13" s="1"/>
  <c r="L13" s="1"/>
  <c r="K5"/>
  <c r="L5" s="1"/>
  <c r="J5"/>
  <c r="T9"/>
  <c r="Q9"/>
  <c r="R9" s="1"/>
  <c r="V20" i="8"/>
  <c r="S20"/>
  <c r="T20" s="1"/>
  <c r="V12"/>
  <c r="S12"/>
  <c r="T12" s="1"/>
  <c r="V4"/>
  <c r="S4"/>
  <c r="T4" s="1"/>
  <c r="M6" i="12"/>
  <c r="N6" s="1"/>
  <c r="L6"/>
  <c r="U67"/>
  <c r="S67"/>
  <c r="U59"/>
  <c r="S59"/>
  <c r="U51"/>
  <c r="S51"/>
  <c r="U43"/>
  <c r="S43"/>
  <c r="U35"/>
  <c r="S35"/>
  <c r="U27"/>
  <c r="S27"/>
  <c r="U19"/>
  <c r="S19"/>
  <c r="U11"/>
  <c r="S11"/>
  <c r="T11" s="1"/>
  <c r="U3"/>
  <c r="S3"/>
  <c r="L19" i="15"/>
  <c r="M19" s="1"/>
  <c r="N19" s="1"/>
  <c r="M6" i="21"/>
  <c r="N6" s="1"/>
  <c r="L6"/>
  <c r="M7" i="26"/>
  <c r="N7" s="1"/>
  <c r="T7"/>
  <c r="S10" i="19"/>
  <c r="T4" i="26"/>
  <c r="V3" i="8"/>
  <c r="S3"/>
  <c r="M15" i="12"/>
  <c r="N15" s="1"/>
  <c r="L15"/>
  <c r="U60"/>
  <c r="S60"/>
  <c r="U44"/>
  <c r="S44"/>
  <c r="U20"/>
  <c r="S20"/>
  <c r="U4"/>
  <c r="S4"/>
  <c r="T4" s="1"/>
  <c r="M14" i="26"/>
  <c r="N14" s="1"/>
  <c r="T14"/>
  <c r="S11" i="19"/>
  <c r="U10" i="20"/>
  <c r="U11"/>
  <c r="V13" i="8"/>
  <c r="S13"/>
  <c r="T13" s="1"/>
  <c r="U68" i="12"/>
  <c r="S68"/>
  <c r="U52"/>
  <c r="S52"/>
  <c r="U36"/>
  <c r="S36"/>
  <c r="U28"/>
  <c r="S28"/>
  <c r="T28" s="1"/>
  <c r="U12"/>
  <c r="S12"/>
  <c r="T12" s="1"/>
  <c r="T11" i="7"/>
  <c r="Q11"/>
  <c r="R11" s="1"/>
  <c r="V14" i="8"/>
  <c r="S14"/>
  <c r="T14" s="1"/>
  <c r="V6"/>
  <c r="S6"/>
  <c r="T6" s="1"/>
  <c r="U2" i="12"/>
  <c r="S2"/>
  <c r="U61"/>
  <c r="S61"/>
  <c r="U53"/>
  <c r="S53"/>
  <c r="U45"/>
  <c r="S45"/>
  <c r="U37"/>
  <c r="S37"/>
  <c r="U29"/>
  <c r="S29"/>
  <c r="U21"/>
  <c r="S21"/>
  <c r="U13"/>
  <c r="S13"/>
  <c r="T13" s="1"/>
  <c r="U5"/>
  <c r="S5"/>
  <c r="T5" s="1"/>
  <c r="L4" i="16"/>
  <c r="M4" s="1"/>
  <c r="N4" s="1"/>
  <c r="M7" i="20"/>
  <c r="N7" s="1"/>
  <c r="L7"/>
  <c r="U2"/>
  <c r="S2"/>
  <c r="S12" s="1"/>
  <c r="T12" s="1"/>
  <c r="M12" i="26"/>
  <c r="L16"/>
  <c r="T16" s="1"/>
  <c r="T12"/>
  <c r="U3" i="20"/>
  <c r="T28" i="23"/>
  <c r="T8" i="7"/>
  <c r="Q8"/>
  <c r="V11" i="8"/>
  <c r="S11"/>
  <c r="T11" s="1"/>
  <c r="T12" i="7"/>
  <c r="Q12"/>
  <c r="T4"/>
  <c r="Q4"/>
  <c r="U62" i="12"/>
  <c r="S62"/>
  <c r="U54"/>
  <c r="S54"/>
  <c r="U46"/>
  <c r="S46"/>
  <c r="U38"/>
  <c r="S38"/>
  <c r="U30"/>
  <c r="S30"/>
  <c r="U22"/>
  <c r="S22"/>
  <c r="U14"/>
  <c r="S14"/>
  <c r="U6"/>
  <c r="S6"/>
  <c r="L8" i="20"/>
  <c r="M8" s="1"/>
  <c r="N8" s="1"/>
  <c r="M9" i="21"/>
  <c r="N9" s="1"/>
  <c r="L9"/>
  <c r="M11" i="26"/>
  <c r="N11" s="1"/>
  <c r="T11"/>
  <c r="T6" i="11"/>
  <c r="S4" i="19"/>
  <c r="S5"/>
  <c r="U4" i="20"/>
  <c r="T10" i="7"/>
  <c r="Q10"/>
  <c r="R10" s="1"/>
  <c r="V5" i="8"/>
  <c r="S5"/>
  <c r="T5" s="1"/>
  <c r="J8" i="7"/>
  <c r="K8" s="1"/>
  <c r="L8" s="1"/>
  <c r="V15" i="8"/>
  <c r="S15"/>
  <c r="T15" s="1"/>
  <c r="V7"/>
  <c r="S7"/>
  <c r="T7" s="1"/>
  <c r="T13" i="7"/>
  <c r="Q13"/>
  <c r="R13" s="1"/>
  <c r="T5"/>
  <c r="Q5"/>
  <c r="R5" s="1"/>
  <c r="V16" i="8"/>
  <c r="S16"/>
  <c r="T16" s="1"/>
  <c r="V8"/>
  <c r="S8"/>
  <c r="T8" s="1"/>
  <c r="T3" i="11"/>
  <c r="M3"/>
  <c r="U63" i="12"/>
  <c r="S63"/>
  <c r="U55"/>
  <c r="S55"/>
  <c r="U47"/>
  <c r="S47"/>
  <c r="U39"/>
  <c r="S39"/>
  <c r="U31"/>
  <c r="S31"/>
  <c r="U23"/>
  <c r="S23"/>
  <c r="U15"/>
  <c r="S15"/>
  <c r="U7"/>
  <c r="S7"/>
  <c r="T7" s="1"/>
  <c r="L5" i="14"/>
  <c r="M5" s="1"/>
  <c r="N5" s="1"/>
  <c r="L14" i="16"/>
  <c r="M14" s="1"/>
  <c r="N14" s="1"/>
  <c r="M6"/>
  <c r="N6" s="1"/>
  <c r="L6"/>
  <c r="M10" i="26"/>
  <c r="N10" s="1"/>
  <c r="T10"/>
  <c r="M9"/>
  <c r="N9" s="1"/>
  <c r="T9"/>
  <c r="S6" i="19"/>
  <c r="T6" s="1"/>
  <c r="U5" i="20"/>
  <c r="T5" i="25"/>
  <c r="S2" i="26"/>
  <c r="T2" s="1"/>
  <c r="J4" i="7"/>
  <c r="R4" s="1"/>
  <c r="V19" i="8"/>
  <c r="S19"/>
  <c r="T19" s="1"/>
  <c r="V17"/>
  <c r="S17"/>
  <c r="T17" s="1"/>
  <c r="V9"/>
  <c r="S9"/>
  <c r="T9" s="1"/>
  <c r="U56" i="12"/>
  <c r="S56"/>
  <c r="U40"/>
  <c r="S40"/>
  <c r="U24"/>
  <c r="S24"/>
  <c r="T24" s="1"/>
  <c r="U16"/>
  <c r="S16"/>
  <c r="L7" i="16"/>
  <c r="M7" s="1"/>
  <c r="N7" s="1"/>
  <c r="M11" i="21"/>
  <c r="N11" s="1"/>
  <c r="L11"/>
  <c r="M6" i="26"/>
  <c r="N6" s="1"/>
  <c r="T6"/>
  <c r="S7" i="19"/>
  <c r="T7" s="1"/>
  <c r="U6" i="20"/>
  <c r="T5" i="27"/>
  <c r="L9"/>
  <c r="L8" i="24"/>
  <c r="L32" i="23"/>
  <c r="T29"/>
  <c r="T27"/>
  <c r="T25"/>
  <c r="T23"/>
  <c r="T21"/>
  <c r="T19"/>
  <c r="T17"/>
  <c r="T15"/>
  <c r="T13"/>
  <c r="T11"/>
  <c r="T30"/>
  <c r="T26"/>
  <c r="T22"/>
  <c r="T18"/>
  <c r="T14"/>
  <c r="T10"/>
  <c r="T11" i="20"/>
  <c r="T10" i="19"/>
  <c r="T12"/>
  <c r="T8"/>
  <c r="T11"/>
  <c r="S20" i="16"/>
  <c r="T7" i="14"/>
  <c r="T63" i="12"/>
  <c r="T59"/>
  <c r="T55"/>
  <c r="T66"/>
  <c r="T64"/>
  <c r="T58"/>
  <c r="T48"/>
  <c r="T46"/>
  <c r="T44"/>
  <c r="T42"/>
  <c r="T38"/>
  <c r="T36"/>
  <c r="T34"/>
  <c r="T32"/>
  <c r="T30"/>
  <c r="T26"/>
  <c r="T22"/>
  <c r="T16"/>
  <c r="T56"/>
  <c r="T50"/>
  <c r="T40"/>
  <c r="T20"/>
  <c r="T53"/>
  <c r="T51"/>
  <c r="T41"/>
  <c r="T39"/>
  <c r="T35"/>
  <c r="T33"/>
  <c r="T31"/>
  <c r="T27"/>
  <c r="T25"/>
  <c r="T23"/>
  <c r="T21"/>
  <c r="T19"/>
  <c r="T68"/>
  <c r="L137" i="11"/>
  <c r="M137" s="1"/>
  <c r="N137" s="1"/>
  <c r="T6" i="10"/>
  <c r="T40" i="9"/>
  <c r="T38"/>
  <c r="T42"/>
  <c r="T10"/>
  <c r="T50"/>
  <c r="T46"/>
  <c r="T34"/>
  <c r="T30"/>
  <c r="T18"/>
  <c r="T14"/>
  <c r="Q15" i="7"/>
  <c r="R12"/>
  <c r="R8"/>
  <c r="T26" i="9"/>
  <c r="T22"/>
  <c r="T6"/>
  <c r="T79"/>
  <c r="T75"/>
  <c r="T71"/>
  <c r="T67"/>
  <c r="T63"/>
  <c r="T59"/>
  <c r="T55"/>
  <c r="T47"/>
  <c r="T39"/>
  <c r="T31"/>
  <c r="T23"/>
  <c r="T15"/>
  <c r="T7"/>
  <c r="T52"/>
  <c r="T3" i="8"/>
  <c r="S9" i="27"/>
  <c r="T9" s="1"/>
  <c r="M3"/>
  <c r="M2" i="26"/>
  <c r="L7" i="25"/>
  <c r="M7"/>
  <c r="S7"/>
  <c r="T7" s="1"/>
  <c r="T3"/>
  <c r="N3"/>
  <c r="N7" s="1"/>
  <c r="S8" i="24"/>
  <c r="T5"/>
  <c r="T6"/>
  <c r="T4"/>
  <c r="T3"/>
  <c r="M4"/>
  <c r="N4" s="1"/>
  <c r="M3"/>
  <c r="S32" i="23"/>
  <c r="T32" s="1"/>
  <c r="T6"/>
  <c r="T8"/>
  <c r="T4"/>
  <c r="T5"/>
  <c r="M6"/>
  <c r="N6" s="1"/>
  <c r="T3"/>
  <c r="T9"/>
  <c r="M3"/>
  <c r="L9" i="22"/>
  <c r="M4"/>
  <c r="N4" s="1"/>
  <c r="T4"/>
  <c r="T5"/>
  <c r="M6"/>
  <c r="N6" s="1"/>
  <c r="T6"/>
  <c r="T7"/>
  <c r="M8"/>
  <c r="N8" s="1"/>
  <c r="T8"/>
  <c r="T3"/>
  <c r="S9"/>
  <c r="M3"/>
  <c r="M3" i="21"/>
  <c r="N3" s="1"/>
  <c r="M12"/>
  <c r="N12" s="1"/>
  <c r="M10"/>
  <c r="N10" s="1"/>
  <c r="M7"/>
  <c r="N7" s="1"/>
  <c r="M5"/>
  <c r="N5" s="1"/>
  <c r="T11"/>
  <c r="T10"/>
  <c r="T3"/>
  <c r="T9"/>
  <c r="T12"/>
  <c r="T4"/>
  <c r="T5"/>
  <c r="T6"/>
  <c r="T7"/>
  <c r="M4"/>
  <c r="N4" s="1"/>
  <c r="T8"/>
  <c r="M8"/>
  <c r="N8" s="1"/>
  <c r="L13"/>
  <c r="S13"/>
  <c r="L22" i="8"/>
  <c r="T51" i="9"/>
  <c r="T48"/>
  <c r="T43"/>
  <c r="T35"/>
  <c r="T32"/>
  <c r="T27"/>
  <c r="T24"/>
  <c r="T19"/>
  <c r="T16"/>
  <c r="T11"/>
  <c r="T8"/>
  <c r="T3"/>
  <c r="T78"/>
  <c r="T74"/>
  <c r="T70"/>
  <c r="T66"/>
  <c r="T62"/>
  <c r="T58"/>
  <c r="T54"/>
  <c r="T83"/>
  <c r="T81"/>
  <c r="T77"/>
  <c r="T73"/>
  <c r="T69"/>
  <c r="T65"/>
  <c r="T61"/>
  <c r="T57"/>
  <c r="T53"/>
  <c r="T49"/>
  <c r="T45"/>
  <c r="T41"/>
  <c r="T37"/>
  <c r="T33"/>
  <c r="T29"/>
  <c r="T25"/>
  <c r="T21"/>
  <c r="T17"/>
  <c r="T13"/>
  <c r="T9"/>
  <c r="T5"/>
  <c r="T2" i="12"/>
  <c r="L70"/>
  <c r="T61"/>
  <c r="T29"/>
  <c r="M20" i="8"/>
  <c r="N20" s="1"/>
  <c r="M82" i="9"/>
  <c r="N82" s="1"/>
  <c r="M74"/>
  <c r="N74" s="1"/>
  <c r="T2"/>
  <c r="T44"/>
  <c r="T36"/>
  <c r="T28"/>
  <c r="T20"/>
  <c r="T12"/>
  <c r="T4"/>
  <c r="T82"/>
  <c r="T80"/>
  <c r="T76"/>
  <c r="T6" i="12"/>
  <c r="T133" i="11"/>
  <c r="T129"/>
  <c r="T125"/>
  <c r="T121"/>
  <c r="T117"/>
  <c r="T113"/>
  <c r="T109"/>
  <c r="T105"/>
  <c r="T101"/>
  <c r="T97"/>
  <c r="T93"/>
  <c r="T89"/>
  <c r="T85"/>
  <c r="T81"/>
  <c r="T77"/>
  <c r="T73"/>
  <c r="T61"/>
  <c r="T57"/>
  <c r="T45"/>
  <c r="T41"/>
  <c r="T29"/>
  <c r="T25"/>
  <c r="M68" i="12"/>
  <c r="N68" s="1"/>
  <c r="M66"/>
  <c r="N66" s="1"/>
  <c r="M62"/>
  <c r="N62" s="1"/>
  <c r="M50"/>
  <c r="N50" s="1"/>
  <c r="T37"/>
  <c r="T18"/>
  <c r="T14"/>
  <c r="T17"/>
  <c r="L29" i="15"/>
  <c r="T72" i="9"/>
  <c r="T68"/>
  <c r="T64"/>
  <c r="T60"/>
  <c r="T56"/>
  <c r="T14" i="10"/>
  <c r="T13"/>
  <c r="T12"/>
  <c r="T11"/>
  <c r="T10"/>
  <c r="T9"/>
  <c r="T8"/>
  <c r="T7"/>
  <c r="T5"/>
  <c r="T4"/>
  <c r="S142" i="11"/>
  <c r="M130"/>
  <c r="N130" s="1"/>
  <c r="M118"/>
  <c r="N118" s="1"/>
  <c r="M99"/>
  <c r="N99" s="1"/>
  <c r="M2" i="12"/>
  <c r="T57"/>
  <c r="T67"/>
  <c r="T65"/>
  <c r="T62"/>
  <c r="T60"/>
  <c r="T54"/>
  <c r="T52"/>
  <c r="T49"/>
  <c r="T47"/>
  <c r="T45"/>
  <c r="T43"/>
  <c r="T18" i="13"/>
  <c r="T16"/>
  <c r="T17"/>
  <c r="T27" i="15"/>
  <c r="T26"/>
  <c r="T25"/>
  <c r="T24"/>
  <c r="T23"/>
  <c r="T22"/>
  <c r="T21"/>
  <c r="T20"/>
  <c r="T19"/>
  <c r="T18"/>
  <c r="T17"/>
  <c r="T16"/>
  <c r="T15"/>
  <c r="T14"/>
  <c r="T13"/>
  <c r="T12"/>
  <c r="T11"/>
  <c r="T10"/>
  <c r="L20" i="16"/>
  <c r="T20" s="1"/>
  <c r="T9" i="19"/>
  <c r="L20" i="13"/>
  <c r="S10" i="14"/>
  <c r="M6"/>
  <c r="N6" s="1"/>
  <c r="L10"/>
  <c r="T8"/>
  <c r="S29" i="15"/>
  <c r="M4"/>
  <c r="S14" i="19"/>
  <c r="T15" i="16"/>
  <c r="T5" i="18"/>
  <c r="L14" i="19"/>
  <c r="L12" i="20"/>
  <c r="M2"/>
  <c r="N2" s="1"/>
  <c r="T3"/>
  <c r="T9"/>
  <c r="T10"/>
  <c r="T8"/>
  <c r="M4"/>
  <c r="N4" s="1"/>
  <c r="T4"/>
  <c r="T6"/>
  <c r="T5"/>
  <c r="M6"/>
  <c r="N6" s="1"/>
  <c r="T7"/>
  <c r="T2"/>
  <c r="T5" i="19"/>
  <c r="N4"/>
  <c r="T4"/>
  <c r="L7" i="18"/>
  <c r="M5"/>
  <c r="N5" s="1"/>
  <c r="T4"/>
  <c r="S7"/>
  <c r="T3"/>
  <c r="M3"/>
  <c r="T4" i="17"/>
  <c r="T5"/>
  <c r="L7"/>
  <c r="M4"/>
  <c r="N4" s="1"/>
  <c r="S7"/>
  <c r="T3"/>
  <c r="M3"/>
  <c r="T7" i="16"/>
  <c r="T4"/>
  <c r="T11"/>
  <c r="M12"/>
  <c r="N12" s="1"/>
  <c r="T16"/>
  <c r="T12"/>
  <c r="T8"/>
  <c r="T18"/>
  <c r="T5"/>
  <c r="T6"/>
  <c r="T9"/>
  <c r="T10"/>
  <c r="T13"/>
  <c r="T14"/>
  <c r="T17"/>
  <c r="T3"/>
  <c r="M18"/>
  <c r="N18" s="1"/>
  <c r="M3"/>
  <c r="T6" i="15"/>
  <c r="T9"/>
  <c r="T5"/>
  <c r="T8"/>
  <c r="T4"/>
  <c r="M6"/>
  <c r="N6" s="1"/>
  <c r="N4"/>
  <c r="M8" i="14"/>
  <c r="N8" s="1"/>
  <c r="T6"/>
  <c r="T5"/>
  <c r="T4"/>
  <c r="T3"/>
  <c r="S20" i="13"/>
  <c r="M4"/>
  <c r="T5"/>
  <c r="T9"/>
  <c r="T10"/>
  <c r="T7"/>
  <c r="T6"/>
  <c r="T12"/>
  <c r="T15"/>
  <c r="T13"/>
  <c r="T14"/>
  <c r="T4"/>
  <c r="T3" i="12"/>
  <c r="N2"/>
  <c r="T15"/>
  <c r="M131" i="11"/>
  <c r="N131" s="1"/>
  <c r="M119"/>
  <c r="N119" s="1"/>
  <c r="M102"/>
  <c r="N102" s="1"/>
  <c r="M86"/>
  <c r="N86" s="1"/>
  <c r="M62"/>
  <c r="N62" s="1"/>
  <c r="M42"/>
  <c r="N42" s="1"/>
  <c r="T10"/>
  <c r="M139"/>
  <c r="N139" s="1"/>
  <c r="M122"/>
  <c r="N122" s="1"/>
  <c r="M106"/>
  <c r="N106" s="1"/>
  <c r="M90"/>
  <c r="N90" s="1"/>
  <c r="M50"/>
  <c r="N50" s="1"/>
  <c r="M19"/>
  <c r="N19" s="1"/>
  <c r="T139"/>
  <c r="T135"/>
  <c r="T131"/>
  <c r="T127"/>
  <c r="T123"/>
  <c r="T119"/>
  <c r="T115"/>
  <c r="T111"/>
  <c r="T107"/>
  <c r="T103"/>
  <c r="T99"/>
  <c r="T95"/>
  <c r="T91"/>
  <c r="T87"/>
  <c r="T83"/>
  <c r="T79"/>
  <c r="T75"/>
  <c r="T71"/>
  <c r="T67"/>
  <c r="T63"/>
  <c r="T59"/>
  <c r="T55"/>
  <c r="T51"/>
  <c r="T47"/>
  <c r="T43"/>
  <c r="T39"/>
  <c r="T35"/>
  <c r="T31"/>
  <c r="T27"/>
  <c r="T23"/>
  <c r="T19"/>
  <c r="T15"/>
  <c r="M91"/>
  <c r="N91" s="1"/>
  <c r="M79"/>
  <c r="N79" s="1"/>
  <c r="M54"/>
  <c r="N54" s="1"/>
  <c r="T65"/>
  <c r="T49"/>
  <c r="T33"/>
  <c r="T17"/>
  <c r="T140"/>
  <c r="T138"/>
  <c r="T136"/>
  <c r="T134"/>
  <c r="T132"/>
  <c r="T130"/>
  <c r="T128"/>
  <c r="T126"/>
  <c r="T124"/>
  <c r="T122"/>
  <c r="T120"/>
  <c r="T118"/>
  <c r="T116"/>
  <c r="T114"/>
  <c r="T112"/>
  <c r="T110"/>
  <c r="T108"/>
  <c r="T106"/>
  <c r="T104"/>
  <c r="T102"/>
  <c r="T100"/>
  <c r="T98"/>
  <c r="T96"/>
  <c r="T94"/>
  <c r="T92"/>
  <c r="T90"/>
  <c r="T88"/>
  <c r="T86"/>
  <c r="T84"/>
  <c r="T82"/>
  <c r="T80"/>
  <c r="T78"/>
  <c r="T76"/>
  <c r="T74"/>
  <c r="T72"/>
  <c r="T70"/>
  <c r="T68"/>
  <c r="T66"/>
  <c r="T64"/>
  <c r="T62"/>
  <c r="T60"/>
  <c r="T58"/>
  <c r="T56"/>
  <c r="T54"/>
  <c r="T52"/>
  <c r="T50"/>
  <c r="T48"/>
  <c r="T46"/>
  <c r="T44"/>
  <c r="T42"/>
  <c r="T40"/>
  <c r="T38"/>
  <c r="T36"/>
  <c r="T34"/>
  <c r="T32"/>
  <c r="T30"/>
  <c r="T28"/>
  <c r="T26"/>
  <c r="T24"/>
  <c r="T22"/>
  <c r="T20"/>
  <c r="T18"/>
  <c r="T16"/>
  <c r="T69"/>
  <c r="T53"/>
  <c r="T37"/>
  <c r="T21"/>
  <c r="L142"/>
  <c r="M5"/>
  <c r="N5" s="1"/>
  <c r="M26"/>
  <c r="N26" s="1"/>
  <c r="M23"/>
  <c r="N23" s="1"/>
  <c r="M15"/>
  <c r="N15" s="1"/>
  <c r="M27"/>
  <c r="N27" s="1"/>
  <c r="M18"/>
  <c r="N18" s="1"/>
  <c r="M138"/>
  <c r="N138" s="1"/>
  <c r="M134"/>
  <c r="N134" s="1"/>
  <c r="M114"/>
  <c r="N114" s="1"/>
  <c r="M98"/>
  <c r="N98" s="1"/>
  <c r="M94"/>
  <c r="N94" s="1"/>
  <c r="M78"/>
  <c r="N78" s="1"/>
  <c r="M74"/>
  <c r="N74" s="1"/>
  <c r="M70"/>
  <c r="N70" s="1"/>
  <c r="M46"/>
  <c r="N46" s="1"/>
  <c r="M38"/>
  <c r="N38" s="1"/>
  <c r="M34"/>
  <c r="N34" s="1"/>
  <c r="M135"/>
  <c r="N135" s="1"/>
  <c r="M127"/>
  <c r="N127" s="1"/>
  <c r="M123"/>
  <c r="N123" s="1"/>
  <c r="M115"/>
  <c r="N115" s="1"/>
  <c r="M111"/>
  <c r="N111" s="1"/>
  <c r="M107"/>
  <c r="N107" s="1"/>
  <c r="M103"/>
  <c r="N103" s="1"/>
  <c r="M95"/>
  <c r="N95" s="1"/>
  <c r="M87"/>
  <c r="N87" s="1"/>
  <c r="M83"/>
  <c r="N83" s="1"/>
  <c r="M75"/>
  <c r="N75" s="1"/>
  <c r="M71"/>
  <c r="N71" s="1"/>
  <c r="M67"/>
  <c r="N67" s="1"/>
  <c r="M63"/>
  <c r="N63" s="1"/>
  <c r="M59"/>
  <c r="N59" s="1"/>
  <c r="M55"/>
  <c r="N55" s="1"/>
  <c r="M51"/>
  <c r="N51" s="1"/>
  <c r="M47"/>
  <c r="N47" s="1"/>
  <c r="M43"/>
  <c r="N43" s="1"/>
  <c r="M39"/>
  <c r="N39" s="1"/>
  <c r="M35"/>
  <c r="N35" s="1"/>
  <c r="M31"/>
  <c r="N31" s="1"/>
  <c r="N3"/>
  <c r="S16" i="10"/>
  <c r="T3"/>
  <c r="L16"/>
  <c r="M16"/>
  <c r="N3"/>
  <c r="N16" s="1"/>
  <c r="S85" i="9"/>
  <c r="M73"/>
  <c r="N73" s="1"/>
  <c r="M69"/>
  <c r="N69" s="1"/>
  <c r="M61"/>
  <c r="N61" s="1"/>
  <c r="M57"/>
  <c r="N57" s="1"/>
  <c r="L85"/>
  <c r="M62"/>
  <c r="N62" s="1"/>
  <c r="M58"/>
  <c r="N58" s="1"/>
  <c r="M54"/>
  <c r="N54" s="1"/>
  <c r="M2"/>
  <c r="M14" i="8"/>
  <c r="N14" s="1"/>
  <c r="M5"/>
  <c r="N5" s="1"/>
  <c r="N3"/>
  <c r="K7" i="7"/>
  <c r="L7" s="1"/>
  <c r="K4"/>
  <c r="L4" s="1"/>
  <c r="K9"/>
  <c r="L9" s="1"/>
  <c r="O4" i="6"/>
  <c r="R4" s="1"/>
  <c r="S4" s="1"/>
  <c r="O5"/>
  <c r="R5" s="1"/>
  <c r="S5" s="1"/>
  <c r="O6"/>
  <c r="R6" s="1"/>
  <c r="S6" s="1"/>
  <c r="O7"/>
  <c r="R7" s="1"/>
  <c r="O8"/>
  <c r="R8" s="1"/>
  <c r="O9"/>
  <c r="R9" s="1"/>
  <c r="O3"/>
  <c r="R3" s="1"/>
  <c r="S3" s="1"/>
  <c r="L5"/>
  <c r="M5" s="1"/>
  <c r="L4"/>
  <c r="M4" s="1"/>
  <c r="L6"/>
  <c r="M6" s="1"/>
  <c r="H7"/>
  <c r="H8"/>
  <c r="H9"/>
  <c r="P3" i="5"/>
  <c r="P4"/>
  <c r="P5"/>
  <c r="P6"/>
  <c r="P7"/>
  <c r="P8"/>
  <c r="P9"/>
  <c r="P10"/>
  <c r="P11"/>
  <c r="P12"/>
  <c r="P13"/>
  <c r="P2"/>
  <c r="I12"/>
  <c r="L12" s="1"/>
  <c r="M12" s="1"/>
  <c r="N12" s="1"/>
  <c r="I13"/>
  <c r="L13" s="1"/>
  <c r="M13" s="1"/>
  <c r="N13" s="1"/>
  <c r="I3"/>
  <c r="L3" s="1"/>
  <c r="M3" s="1"/>
  <c r="N3" s="1"/>
  <c r="I4"/>
  <c r="L4" s="1"/>
  <c r="M4" s="1"/>
  <c r="N4" s="1"/>
  <c r="I5"/>
  <c r="L5" s="1"/>
  <c r="M5" s="1"/>
  <c r="N5" s="1"/>
  <c r="I6"/>
  <c r="L6" s="1"/>
  <c r="M6" s="1"/>
  <c r="N6" s="1"/>
  <c r="I7"/>
  <c r="L7" s="1"/>
  <c r="M7" s="1"/>
  <c r="N7" s="1"/>
  <c r="I8"/>
  <c r="L8" s="1"/>
  <c r="M8" s="1"/>
  <c r="N8" s="1"/>
  <c r="I9"/>
  <c r="L9" s="1"/>
  <c r="M9" s="1"/>
  <c r="N9" s="1"/>
  <c r="I10"/>
  <c r="L10" s="1"/>
  <c r="M10" s="1"/>
  <c r="N10" s="1"/>
  <c r="I11"/>
  <c r="L11" s="1"/>
  <c r="M11" s="1"/>
  <c r="N11" s="1"/>
  <c r="I2"/>
  <c r="L2" s="1"/>
  <c r="N4" i="4"/>
  <c r="Q4" s="1"/>
  <c r="N5"/>
  <c r="Q5" s="1"/>
  <c r="N3"/>
  <c r="Q3" s="1"/>
  <c r="Q7" s="1"/>
  <c r="K4"/>
  <c r="L4" s="1"/>
  <c r="K5"/>
  <c r="L5" s="1"/>
  <c r="K3"/>
  <c r="N5" i="3"/>
  <c r="Q5" s="1"/>
  <c r="R5" s="1"/>
  <c r="N6"/>
  <c r="Q6" s="1"/>
  <c r="R6" s="1"/>
  <c r="N4"/>
  <c r="Q4" s="1"/>
  <c r="G6"/>
  <c r="J6" s="1"/>
  <c r="G5"/>
  <c r="J5" s="1"/>
  <c r="G4"/>
  <c r="J4" s="1"/>
  <c r="I3" i="2"/>
  <c r="I4"/>
  <c r="I5"/>
  <c r="I6"/>
  <c r="I7"/>
  <c r="L7" s="1"/>
  <c r="I8"/>
  <c r="I2"/>
  <c r="N9" i="19" l="1"/>
  <c r="N14" s="1"/>
  <c r="M14"/>
  <c r="S10" i="5"/>
  <c r="U10"/>
  <c r="N12" i="26"/>
  <c r="N16" s="1"/>
  <c r="M16"/>
  <c r="T15" i="7"/>
  <c r="L15" i="5"/>
  <c r="T22" i="8"/>
  <c r="R11" i="6"/>
  <c r="U70" i="12"/>
  <c r="S12" i="5"/>
  <c r="U12"/>
  <c r="S4"/>
  <c r="U4"/>
  <c r="R3" i="4"/>
  <c r="S13" i="5"/>
  <c r="U13"/>
  <c r="S5"/>
  <c r="U5"/>
  <c r="N10" i="14"/>
  <c r="S3" i="5"/>
  <c r="U3"/>
  <c r="S6"/>
  <c r="T6" s="1"/>
  <c r="U6"/>
  <c r="Q8" i="3"/>
  <c r="S2" i="5"/>
  <c r="S15" s="1"/>
  <c r="T15" s="1"/>
  <c r="U2"/>
  <c r="S7"/>
  <c r="U7"/>
  <c r="R4" i="3"/>
  <c r="T29" i="15"/>
  <c r="M70" i="12"/>
  <c r="V22" i="8"/>
  <c r="S9" i="5"/>
  <c r="U9"/>
  <c r="S11"/>
  <c r="U11"/>
  <c r="S8"/>
  <c r="T8" s="1"/>
  <c r="U8"/>
  <c r="U12" i="20"/>
  <c r="S22" i="8"/>
  <c r="N2" i="26"/>
  <c r="T8" i="24"/>
  <c r="L3" i="2"/>
  <c r="M3" s="1"/>
  <c r="N3" s="1"/>
  <c r="L8"/>
  <c r="M8" s="1"/>
  <c r="N8" s="1"/>
  <c r="L4"/>
  <c r="M4" s="1"/>
  <c r="N4" s="1"/>
  <c r="L2"/>
  <c r="M2" s="1"/>
  <c r="N2" s="1"/>
  <c r="L5"/>
  <c r="M5" s="1"/>
  <c r="N5" s="1"/>
  <c r="L6"/>
  <c r="M6" s="1"/>
  <c r="N6" s="1"/>
  <c r="M32" i="23"/>
  <c r="M10" i="14"/>
  <c r="T20" i="13"/>
  <c r="N70" i="12"/>
  <c r="T137" i="11"/>
  <c r="T85" i="9"/>
  <c r="N22" i="8"/>
  <c r="L8" i="6"/>
  <c r="M8" s="1"/>
  <c r="K8"/>
  <c r="S8" s="1"/>
  <c r="K7"/>
  <c r="S7" s="1"/>
  <c r="K9"/>
  <c r="S9" s="1"/>
  <c r="R5" i="4"/>
  <c r="R4"/>
  <c r="T3" i="5"/>
  <c r="T5"/>
  <c r="T7"/>
  <c r="T9"/>
  <c r="T11"/>
  <c r="T13"/>
  <c r="T2"/>
  <c r="T4"/>
  <c r="T10"/>
  <c r="T12"/>
  <c r="M9" i="27"/>
  <c r="N3"/>
  <c r="N9" s="1"/>
  <c r="M8" i="24"/>
  <c r="N3"/>
  <c r="N8" s="1"/>
  <c r="N3" i="23"/>
  <c r="N32" s="1"/>
  <c r="T9" i="22"/>
  <c r="M9"/>
  <c r="N3"/>
  <c r="N9" s="1"/>
  <c r="T13" i="21"/>
  <c r="M13"/>
  <c r="N13"/>
  <c r="N29" i="15"/>
  <c r="M20" i="16"/>
  <c r="M29" i="15"/>
  <c r="T7"/>
  <c r="M85" i="9"/>
  <c r="T16" i="10"/>
  <c r="T14" i="19"/>
  <c r="T10" i="14"/>
  <c r="S70" i="12"/>
  <c r="T70" s="1"/>
  <c r="M12" i="20"/>
  <c r="N12"/>
  <c r="T7" i="18"/>
  <c r="M7"/>
  <c r="N3"/>
  <c r="N7" s="1"/>
  <c r="T7" i="17"/>
  <c r="N3"/>
  <c r="N7" s="1"/>
  <c r="M7"/>
  <c r="N3" i="16"/>
  <c r="N20" s="1"/>
  <c r="N4" i="13"/>
  <c r="N20" s="1"/>
  <c r="M20"/>
  <c r="T142" i="11"/>
  <c r="M142"/>
  <c r="N142"/>
  <c r="N2" i="9"/>
  <c r="N85" s="1"/>
  <c r="M22" i="8"/>
  <c r="M2" i="5"/>
  <c r="K7" i="4"/>
  <c r="L3"/>
  <c r="L7" s="1"/>
  <c r="J7"/>
  <c r="R7" s="1"/>
  <c r="K5" i="3"/>
  <c r="L5" s="1"/>
  <c r="K6"/>
  <c r="L6" s="1"/>
  <c r="K4"/>
  <c r="J8"/>
  <c r="L7" i="6" l="1"/>
  <c r="M7" s="1"/>
  <c r="U15" i="5"/>
  <c r="L9" i="6"/>
  <c r="M9" s="1"/>
  <c r="R8" i="3"/>
  <c r="N2" i="5"/>
  <c r="N15" s="1"/>
  <c r="M15"/>
  <c r="K8" i="3"/>
  <c r="L4"/>
  <c r="L8" s="1"/>
  <c r="M7" i="2" l="1"/>
  <c r="M10" s="1"/>
  <c r="N7" l="1"/>
  <c r="N10" s="1"/>
  <c r="P3"/>
  <c r="P4"/>
  <c r="P5"/>
  <c r="P6"/>
  <c r="P7"/>
  <c r="P8"/>
  <c r="P2"/>
  <c r="U2" l="1"/>
  <c r="S2"/>
  <c r="U5"/>
  <c r="S5"/>
  <c r="T5" s="1"/>
  <c r="S6"/>
  <c r="T6" s="1"/>
  <c r="U6"/>
  <c r="U7"/>
  <c r="S7"/>
  <c r="T7" s="1"/>
  <c r="U3"/>
  <c r="S3"/>
  <c r="T3" s="1"/>
  <c r="U8"/>
  <c r="S8"/>
  <c r="T8" s="1"/>
  <c r="U4"/>
  <c r="S4"/>
  <c r="T4" s="1"/>
  <c r="L10"/>
  <c r="U10" l="1"/>
  <c r="S10"/>
  <c r="T10" s="1"/>
  <c r="T2"/>
  <c r="L3" i="6"/>
  <c r="L11" s="1"/>
  <c r="K11"/>
  <c r="S11" l="1"/>
  <c r="M3"/>
  <c r="M11" s="1"/>
  <c r="J15" i="7"/>
  <c r="R15" s="1"/>
  <c r="R3"/>
  <c r="K3"/>
  <c r="L3" s="1"/>
  <c r="L15" s="1"/>
  <c r="K15" l="1"/>
</calcChain>
</file>

<file path=xl/sharedStrings.xml><?xml version="1.0" encoding="utf-8"?>
<sst xmlns="http://schemas.openxmlformats.org/spreadsheetml/2006/main" count="4960" uniqueCount="3005">
  <si>
    <t>Дата договора</t>
  </si>
  <si>
    <t>Общая площадь объектов</t>
  </si>
  <si>
    <t>Субъект</t>
  </si>
  <si>
    <t>Кол-во лет</t>
  </si>
  <si>
    <t>Адрес</t>
  </si>
  <si>
    <t>Текущая планируемая плата</t>
  </si>
  <si>
    <t>Целевое использование текущее</t>
  </si>
  <si>
    <t>Кадастровый номер</t>
  </si>
  <si>
    <t>Кадастровая стоимость</t>
  </si>
  <si>
    <t/>
  </si>
  <si>
    <t>Рудая Е.Н.</t>
  </si>
  <si>
    <t>Республика Крым, г. Керчь, ул. Аршинцевская Коса</t>
  </si>
  <si>
    <t>Спорт</t>
  </si>
  <si>
    <t>ООО &amp;quot;Виктория&amp;quot;</t>
  </si>
  <si>
    <t>Республика Крым, г. Керчь, на территории Керченского государственного центрального городского парка культуры и отдыха по ул. Свердлова в г. Керчи</t>
  </si>
  <si>
    <t>для обслуживания павильона сезонного кафе</t>
  </si>
  <si>
    <t>90:19:010109:81</t>
  </si>
  <si>
    <t>АО &amp;quot;КРЫМТЭЦ&amp;quot;</t>
  </si>
  <si>
    <t>Республика Крым, г. Керчь, спуск Тиритакский, д. 1, 1а</t>
  </si>
  <si>
    <t>под размещение производственной зоны</t>
  </si>
  <si>
    <t>90:00:000000:21</t>
  </si>
  <si>
    <t>Республика Крым, г. Керчь, спуск Тиритакский, д. 1б</t>
  </si>
  <si>
    <t>для обслуживания угольного склада</t>
  </si>
  <si>
    <t>90:19:010102:222</t>
  </si>
  <si>
    <t>Республика Крым, г. Керчь, ул. Танкистов, д. 1а</t>
  </si>
  <si>
    <t>под разрещение &amp;quot;Золоотстойника&amp;quot;</t>
  </si>
  <si>
    <t>90:19:010102:223</t>
  </si>
  <si>
    <t>Гаджиев Р.М.О.</t>
  </si>
  <si>
    <t>Республика Крым, г. Керчь, ул. Войкова, д. 13</t>
  </si>
  <si>
    <t>для обслуживания существующего магазина</t>
  </si>
  <si>
    <t>90:19:010113:643</t>
  </si>
  <si>
    <t>Вайнштейн Д.М.</t>
  </si>
  <si>
    <t>Республика Крым, г. Керчь, ул. Голощапова, д. 12</t>
  </si>
  <si>
    <t>для обслуживания магазина</t>
  </si>
  <si>
    <t>90:19:010113:1073</t>
  </si>
  <si>
    <t>ООО &amp;quot;Наутилус и Ко&amp;quot;</t>
  </si>
  <si>
    <t>Республика Крым, г. Керчь, пер. 2-й Морской, 1, 1-а</t>
  </si>
  <si>
    <t>гостиничное обслуживание (код 4.7)</t>
  </si>
  <si>
    <t>Республика Крым, г. Керчь, ул. Архитектурная, д. 8</t>
  </si>
  <si>
    <t>под размещение теплопункта, ТП - 2</t>
  </si>
  <si>
    <t>90:19:010103:2054</t>
  </si>
  <si>
    <t>Республика Крым, г. Керчь, ул. Орджоникидзе, д. 3 а</t>
  </si>
  <si>
    <t>под размещение теплопункта, ТП - 1</t>
  </si>
  <si>
    <t>90:19:010103:2053</t>
  </si>
  <si>
    <t>Республика Крым, г. Керчь, ш. Героев Сталинграда, д. 54 а</t>
  </si>
  <si>
    <t>под разрещение теплопункта &amp;quot;Верхний&amp;quot;</t>
  </si>
  <si>
    <t>90:19:010105:1199</t>
  </si>
  <si>
    <t>Лютикова В.И.</t>
  </si>
  <si>
    <t>Республика Крым, г. Керчь, в районе ул. Советская, 36</t>
  </si>
  <si>
    <t>90:19:010109:110</t>
  </si>
  <si>
    <t>ТСН &amp;quot;ЛП №251 &amp;quot;ПАРУС&amp;quot;</t>
  </si>
  <si>
    <t>Республика Крым, г. Керчь, в районе мыса Змеиный</t>
  </si>
  <si>
    <t>общее пользование торритории (код - 12.0.)</t>
  </si>
  <si>
    <t>90:00:000000:45</t>
  </si>
  <si>
    <t>причалы для маломерных судов (код - 5.4.)</t>
  </si>
  <si>
    <t>90:00:000000:44</t>
  </si>
  <si>
    <t>Федишина Л.В.</t>
  </si>
  <si>
    <t>туристическое обслуживание</t>
  </si>
  <si>
    <t>90:19:010101:354</t>
  </si>
  <si>
    <t>Республика Крым, г. Керчь, ул. Аршинцевская Коса, из земель КП &amp;quot;Аэропорт Керчь&amp;quot; участок № 1</t>
  </si>
  <si>
    <t>туристическое обслуживание (код и5.2.1)</t>
  </si>
  <si>
    <t>90:19:010101:357</t>
  </si>
  <si>
    <t>ООО &amp;quot;Берковец&amp;quot;</t>
  </si>
  <si>
    <t>Республика Крым, г. Керчь, ул. Войкова, д. 26</t>
  </si>
  <si>
    <t>магазины (4.4)</t>
  </si>
  <si>
    <t>90:19:010113:900</t>
  </si>
  <si>
    <t>Журавков В.Н.</t>
  </si>
  <si>
    <t>Республика Крым, г. Керчь, ул. Советская, д. 13</t>
  </si>
  <si>
    <t>магазины</t>
  </si>
  <si>
    <t>90:19:010109:139</t>
  </si>
  <si>
    <t>Соколовская Л.П.</t>
  </si>
  <si>
    <t>Республика Крым, г. Керчь, ул. Пролетарская, д. 10-12</t>
  </si>
  <si>
    <t>Склады</t>
  </si>
  <si>
    <t>90:19:010109:625</t>
  </si>
  <si>
    <t>Билоцерковская Э.П.</t>
  </si>
  <si>
    <t>Республика Крым, г. Керчь, ул. Генерала Косоногова, д. 28</t>
  </si>
  <si>
    <t>индивидуальное жилищное строительство (код - 2.1)</t>
  </si>
  <si>
    <t>90:19:010101:154</t>
  </si>
  <si>
    <t>ООО &amp;quot;ФИРМА &amp;quot;ВОЛЯ&amp;quot;</t>
  </si>
  <si>
    <t>Республика Крым, г. Керчь, ул. Маршала Еременко, д. 7в</t>
  </si>
  <si>
    <t>90:19:010110:50</t>
  </si>
  <si>
    <t>ПК &amp;quot;Кооператив лодочный причал № 251 Б&amp;quot;</t>
  </si>
  <si>
    <t>Причалы для маломерных судов (код 5.4)</t>
  </si>
  <si>
    <t>90:19:010113:332</t>
  </si>
  <si>
    <t>Республика Крым, г. Керчь, район мыса Змеиный</t>
  </si>
  <si>
    <t>90:19:010113:200</t>
  </si>
  <si>
    <t>ООО &amp;quot;АТБ-ИНВЕСТ&amp;quot;</t>
  </si>
  <si>
    <t>Республика Крым, г. Керчь, по ул. Орджоникидзе, 119-а</t>
  </si>
  <si>
    <t>90:19:010103:1402</t>
  </si>
  <si>
    <t>Тарасенко М.В.</t>
  </si>
  <si>
    <t>Республика Крым, г. Керчь, ул. Генерала Петрова, д. 24-а</t>
  </si>
  <si>
    <t>Магазины</t>
  </si>
  <si>
    <t>90:19:010113:462</t>
  </si>
  <si>
    <t>ООО &amp;quot;О-ТРАНС&amp;quot;</t>
  </si>
  <si>
    <t>Республика Крым, г. Керчь, ул. Чкалова, д. 158</t>
  </si>
  <si>
    <t>Обслуживание автотранспорта (код 4.9.)</t>
  </si>
  <si>
    <t>90:19:010108:301</t>
  </si>
  <si>
    <t>Фирма &amp;quot;ТЭС&amp;quot;</t>
  </si>
  <si>
    <t>Республика Крым, г. Керчь, ул. Свердлова, д. 49</t>
  </si>
  <si>
    <t>90:19:010106:130</t>
  </si>
  <si>
    <t>Березин А.В.</t>
  </si>
  <si>
    <t>Республика Крым, г. Керчь, ул. Ленина, д. 36</t>
  </si>
  <si>
    <t>Магазины(код 4.4)</t>
  </si>
  <si>
    <t>90:19:010109:2315</t>
  </si>
  <si>
    <t>ООО &amp;quot;СБ-СТИЛЬ&amp;quot;</t>
  </si>
  <si>
    <t>Республика Крым, г. Керчь, в районе ул. Горького, 2-в</t>
  </si>
  <si>
    <t>Деловое управление</t>
  </si>
  <si>
    <t>90:19:010101:358</t>
  </si>
  <si>
    <t>ООО &amp;quot;БОСПОР БУДМАСТЕР&amp;quot;</t>
  </si>
  <si>
    <t>Республика Крым, г. Керчь, ул. Свердлова, д. 23А</t>
  </si>
  <si>
    <t>среднеэтажная застройка (код 2.5)</t>
  </si>
  <si>
    <t>90:19:010106:22</t>
  </si>
  <si>
    <t>ООО &amp;quot;ДРУЖБА&amp;quot;</t>
  </si>
  <si>
    <t>Республика Крым, г. Керчь, ул. Победы, д. 15-а</t>
  </si>
  <si>
    <t>рынки (код 4.3) - до 2017г._x000D_
магазины (4.4)</t>
  </si>
  <si>
    <t>90:19:010103:1523</t>
  </si>
  <si>
    <t>Арбузова Т.Н.</t>
  </si>
  <si>
    <t>Республика Крым, г. Керчь, ул. Блюхера, в районе жилого дома № 25</t>
  </si>
  <si>
    <t>Объекты гаражного назначения (код 2.7.1)</t>
  </si>
  <si>
    <t>90:19:010105:1388</t>
  </si>
  <si>
    <t>Республика Крым, г. Керчь, в районе Паромной переправы</t>
  </si>
  <si>
    <t>Пищевая промышленность (код 6.4.)</t>
  </si>
  <si>
    <t>Общество с ограниченной ответственностью &amp;quot;Эдельвейс&amp;quot;</t>
  </si>
  <si>
    <t>Республика Крым, г. Керчь, ул. Свердлова, д. 34</t>
  </si>
  <si>
    <t>90:19:010109:1457</t>
  </si>
  <si>
    <t>ООО &amp;quot;Строительная компания &amp;quot;Монолит&amp;quot;</t>
  </si>
  <si>
    <t>Республика Крым, г. Керчь, район Эльтиген</t>
  </si>
  <si>
    <t>гостиничное осблуживание (код 4.7)</t>
  </si>
  <si>
    <t>Республика Крым, г. Керчь, ул. Орджоникидзе, земельный участок 39</t>
  </si>
  <si>
    <t>90:19:010103:165</t>
  </si>
  <si>
    <t>Республика Крым, г. Керчь, по ул Ворошилова, в районе Таврической площади</t>
  </si>
  <si>
    <t>90:19:010105:800</t>
  </si>
  <si>
    <t>Муравьев Б.Б.</t>
  </si>
  <si>
    <t>Республика Крым, г. Керчь, ул. Аршинцевская Коса, д. 22</t>
  </si>
  <si>
    <t>спорт (код 5.1)</t>
  </si>
  <si>
    <t>Кузькин П.А.</t>
  </si>
  <si>
    <t>Республика Крым, г. Керчь, ш. Героев Сталинграда, д. 23 г</t>
  </si>
  <si>
    <t>90:19:010106:337</t>
  </si>
  <si>
    <t>ООО &amp;quot;Поле-Порт&amp;quot;</t>
  </si>
  <si>
    <t>склады (6.9)</t>
  </si>
  <si>
    <t>90:19:010106:207</t>
  </si>
  <si>
    <t>90:19:010106:205</t>
  </si>
  <si>
    <t>Колюшкин О.Г.</t>
  </si>
  <si>
    <t>Республика Крым, г. Керчь, ул. Генерала Петрова, д. 37</t>
  </si>
  <si>
    <t>обслуживание автотранспорта (4.9)</t>
  </si>
  <si>
    <t>90:19:010113:1911</t>
  </si>
  <si>
    <t>Спиридонова Наталья Васильевна</t>
  </si>
  <si>
    <t>Республика Крым, г. Керчь, ул. Щорса, д. 42/2</t>
  </si>
  <si>
    <t>Строительная промышленность (код 6.6), вспомогательный - склады (код6.9)</t>
  </si>
  <si>
    <t>90:19:010112:607</t>
  </si>
  <si>
    <t>бытовое обслуживание</t>
  </si>
  <si>
    <t>Черников А.М.</t>
  </si>
  <si>
    <t>Республика Крым, г. Керчь, в районе путепровода по ул. Горького</t>
  </si>
  <si>
    <t>склады (код 6.9)</t>
  </si>
  <si>
    <t>90:19:010111:402</t>
  </si>
  <si>
    <t>ПТК &amp;quot;КЕРЧЬ&amp;quot;</t>
  </si>
  <si>
    <t>Республика Крым, г. Керчь, ул. Героев Эльтигена, 4</t>
  </si>
  <si>
    <t>Строительная промышленность</t>
  </si>
  <si>
    <t>90:19:010102:229</t>
  </si>
  <si>
    <t>Кудинов Э.Н.</t>
  </si>
  <si>
    <t>Республика Крым, г. Керчь, территория Приморского сквера</t>
  </si>
  <si>
    <t>под размещение аттракционов на территории Приморского сквера по ул. Кирова в г. Керчи</t>
  </si>
  <si>
    <t>90:19:010109:333</t>
  </si>
  <si>
    <t>Жилищно-строительный кооператив &amp;quot;Жилищный комплекс централ парк&amp;quot;</t>
  </si>
  <si>
    <t>Республика Крым, г. Керчь, в микрорайоне № 5 жилого района &amp;quot;Марат&amp;quot;</t>
  </si>
  <si>
    <t>Среднеэтажная жилая застройка</t>
  </si>
  <si>
    <t>90:19:010105:497</t>
  </si>
  <si>
    <t>АО &amp;quot;Судостроительный завод имени Б.Е. Бутомы&amp;quot;</t>
  </si>
  <si>
    <t>Республика Крым, г. Керчь, ул. Колхозная, участок №1</t>
  </si>
  <si>
    <t>Малоэтажная жилая застройка</t>
  </si>
  <si>
    <t>90:19:000000:21</t>
  </si>
  <si>
    <t>Республика Крым, г. Керчь, ул. Колхозная, участок №3</t>
  </si>
  <si>
    <t>Многоэтажная жилая застройка</t>
  </si>
  <si>
    <t>90:19:010104:58</t>
  </si>
  <si>
    <t>Республика Крым, г. Керчь, ул. Колхозная, участок № 4</t>
  </si>
  <si>
    <t>90:19:010104:55</t>
  </si>
  <si>
    <t>Вайнштейн А.М.</t>
  </si>
  <si>
    <t>Республика Крым, г. Керчь, ш. Индустриальное, д. 5-а</t>
  </si>
  <si>
    <t>Магазины (код 4.4), общественное питание (код 4.6), бытовое обслуживание (код 3.3), деловое управление (код 4.1)</t>
  </si>
  <si>
    <t>90:19:010105:1524</t>
  </si>
  <si>
    <t>Фомичев А.Л.</t>
  </si>
  <si>
    <t>Республика Крым, г. Керчь, ул. Провалова, д. 38</t>
  </si>
  <si>
    <t>ИЖС</t>
  </si>
  <si>
    <t>90:19:010116:690</t>
  </si>
  <si>
    <t>Республика Крым, г. Керчь, ул. Фрунзе, д. 60</t>
  </si>
  <si>
    <t>обслуживание автотранспорта (4.9)_x000D_
объекты придорожного сервиса (4.9.1)</t>
  </si>
  <si>
    <t>90:19:010110:1393</t>
  </si>
  <si>
    <t>Республика Крым, г. Керчь, ул. Танкистов, д. 2</t>
  </si>
  <si>
    <t>Водный транспорт (7.3)</t>
  </si>
  <si>
    <t>Чупров Дмитрий Викторович</t>
  </si>
  <si>
    <t>Республика Крым, г. Керчь, ул. Чехова, д. 15</t>
  </si>
  <si>
    <t>индивидуальное жилищное строительство (код 21)</t>
  </si>
  <si>
    <t>90:19:010103:198</t>
  </si>
  <si>
    <t>Болдырев Н.В.</t>
  </si>
  <si>
    <t>Республика Крым, г. Керчь, ул. Мичурина, д. 63</t>
  </si>
  <si>
    <t>Для индивидуального жилищного строительства</t>
  </si>
  <si>
    <t>90:19:010103:2984</t>
  </si>
  <si>
    <t>Чичилимов Олег Геннадьевич</t>
  </si>
  <si>
    <t>Республика Крым, г. Керчь, ул. Ленина, д. 19</t>
  </si>
  <si>
    <t>Общественное питание (код 4.6),деловое управление,магазины,банковская и страховая деятельность,гостиничное обслуживание,развлечения,выставочно-ярморочная деяельность.</t>
  </si>
  <si>
    <t>90:19:010109:1016</t>
  </si>
  <si>
    <t>ООО&amp;quot;Источник&amp;quot;</t>
  </si>
  <si>
    <t>Республика Крым, г. Керчь, ул. Льва Толстого, д. 67</t>
  </si>
  <si>
    <t>Бытовое обслуживание (код 3.3)</t>
  </si>
  <si>
    <t>90:19:010103:1979</t>
  </si>
  <si>
    <t>Дружинин В.С.</t>
  </si>
  <si>
    <t>Республика Крым, г. Керчь, ул. Свердлова, д. 1 б</t>
  </si>
  <si>
    <t>Общественное питание</t>
  </si>
  <si>
    <t>90:19:010109:698</t>
  </si>
  <si>
    <t>ООО &amp;quot;Гермес 78&amp;quot;</t>
  </si>
  <si>
    <t>Республика Крым, г. Керчь, в районе ул. Войкова</t>
  </si>
  <si>
    <t>Объекты придорожного сервиса (код 4.9.1.)</t>
  </si>
  <si>
    <t>90:19:010113:167</t>
  </si>
  <si>
    <t>Ковальчук В.А.</t>
  </si>
  <si>
    <t>Легкая промышленность</t>
  </si>
  <si>
    <t>90:19:010113:1781</t>
  </si>
  <si>
    <t>Рыбин П.В.</t>
  </si>
  <si>
    <t>Республика Крым, г. Керчь, ул. Курганная, д. 23</t>
  </si>
  <si>
    <t>Для индивидуального жилищного строительства ( код 2.1)</t>
  </si>
  <si>
    <t>90:19:010114:33</t>
  </si>
  <si>
    <t>ООО &amp;quot;Крымоблзем&amp;quot;</t>
  </si>
  <si>
    <t>Республика Крым, г. Керчь, в районе ул. Айвазовского, 21-а</t>
  </si>
  <si>
    <t>Среднеэтажная жилая застройка (код 2.5.)</t>
  </si>
  <si>
    <t>90:19:010106:45</t>
  </si>
  <si>
    <t>Пихоцкая И.С.</t>
  </si>
  <si>
    <t>Республика Крым, г. Керчь, ул. Десантная, д. 18</t>
  </si>
  <si>
    <t>ижс</t>
  </si>
  <si>
    <t>90:19:010117:300</t>
  </si>
  <si>
    <t>ООО &amp;quot;ДЮН&amp;quot;</t>
  </si>
  <si>
    <t>Республика Крым, г. Керчь, ул. Орджоникидзе, д. 146</t>
  </si>
  <si>
    <t>Обслуживание автотранспорта (код 4.9)</t>
  </si>
  <si>
    <t>90:19:010103:1500</t>
  </si>
  <si>
    <t>ИП Кравцова Т.Б.</t>
  </si>
  <si>
    <t>Республика Крым, г. Керчь, ул. Войкова, д. 28</t>
  </si>
  <si>
    <t>90:19:010113:2609</t>
  </si>
  <si>
    <t>ИП Велишаев Э.Р.</t>
  </si>
  <si>
    <t>Республика Крым, г. Керчь, ул. Кривуляк, 8-а</t>
  </si>
  <si>
    <t>Магазины (код 4.4)</t>
  </si>
  <si>
    <t>90:19:010116:181</t>
  </si>
  <si>
    <t>ООО &amp;quot;Научно-Производственное предприятие &amp;quot;Геотехника-Керчь&amp;quot;</t>
  </si>
  <si>
    <t>Республика Крым, г. Керчь, район карьера Верхне-Чурбашского технологического месторождения отходов обогащения железных руд</t>
  </si>
  <si>
    <t>Недропользование (код 6.1.)</t>
  </si>
  <si>
    <t>90:19:010102:259</t>
  </si>
  <si>
    <t>Саевич Л.Г.</t>
  </si>
  <si>
    <t>Республика Крым, г. Керчь, ул. Козлова, д. 25</t>
  </si>
  <si>
    <t>90:19:010109:3289</t>
  </si>
  <si>
    <t>Коробейко С.В.</t>
  </si>
  <si>
    <t>Республика Крым, г. Керчь, ул. Пирогова, д. 5 а</t>
  </si>
  <si>
    <t>90:19:010109:299</t>
  </si>
  <si>
    <t>Тараненко Н.А.</t>
  </si>
  <si>
    <t>Республика Крым, г. Керчь, ул. Маяка, д. 17</t>
  </si>
  <si>
    <t>90:19:010103:717</t>
  </si>
  <si>
    <t>ИП Забабуро С.Д.</t>
  </si>
  <si>
    <t>Республика Крым, г. Керчь, ул. Кирова, д. 2</t>
  </si>
  <si>
    <t>90:19:010109:1706</t>
  </si>
  <si>
    <t>ООО &amp;quot;ТЭС-ТЕРМИНАЛ&amp;quot;</t>
  </si>
  <si>
    <t>Республика Крым, г. Керчь, в районе шоссе Героев Сталинграда - ул. Таманская</t>
  </si>
  <si>
    <t>Железнодорожный транспорт (код 7.1).</t>
  </si>
  <si>
    <t>90:19:000000:24</t>
  </si>
  <si>
    <t>Республика Крым, г. Керчь, в районе ул. Таманская</t>
  </si>
  <si>
    <t>90:19:000000:25</t>
  </si>
  <si>
    <t>Жижин А.Н.</t>
  </si>
  <si>
    <t>Республика Крым, г. Керчь, в районе жилой застройки по пер. Харьковский, 1</t>
  </si>
  <si>
    <t>развлечения</t>
  </si>
  <si>
    <t>90:19:010103:1022</t>
  </si>
  <si>
    <t>ООО&amp;quot;Танира&amp;quot;</t>
  </si>
  <si>
    <t>Республика Крым, г. Керчь, ул. Ленина, д. 30</t>
  </si>
  <si>
    <t>90:19:010109:1418</t>
  </si>
  <si>
    <t>ООО &amp;quot;СТЭП&amp;quot;</t>
  </si>
  <si>
    <t>Республика Крым, г. Керчь, ул. Нестерова, д. 2</t>
  </si>
  <si>
    <t>Республика Крым, г. Керчь, ул. Мирошника, д. 2-В</t>
  </si>
  <si>
    <t>обслуживание автотранспорта</t>
  </si>
  <si>
    <t>90:19:010112:678</t>
  </si>
  <si>
    <t>ООО &amp;quot;Терминал&amp;quot;</t>
  </si>
  <si>
    <t>Республика Крым, г. Керчь, в районе Адмиралтейского проезда</t>
  </si>
  <si>
    <t>Развлечения</t>
  </si>
  <si>
    <t>90:19:010109:792</t>
  </si>
  <si>
    <t>Самсонович Н.Н.</t>
  </si>
  <si>
    <t>Республика Крым, г. Керчь, ул. Десантная, в районе дома №27</t>
  </si>
  <si>
    <t>под размещение комплекса остановочного павильона с торговым помещением по ул. Десантная (в районе дома №27) в г. Керчи</t>
  </si>
  <si>
    <t>90:19:010117:211</t>
  </si>
  <si>
    <t>Олейникова М.Б.</t>
  </si>
  <si>
    <t>Республика Крым, г. Керчь, ул. Козлова, д. 4</t>
  </si>
  <si>
    <t>Магазины (код 4.4), деловое управление (код 4.1), общественное питание (код 4.6), банковская и страховая деятельность (код 4.5), гостиничное обслуживание (код 3.3)</t>
  </si>
  <si>
    <t>90:19:010109:1747</t>
  </si>
  <si>
    <t>Ворона О.В.</t>
  </si>
  <si>
    <t>Республика Крым, г. Керчь, ул. Гайдара, д. 17</t>
  </si>
  <si>
    <t>90:19:010112:251</t>
  </si>
  <si>
    <t>ООО &amp;quot;Стройтехуправление&amp;quot;</t>
  </si>
  <si>
    <t>Республика Крым, г. Керчь, ул. Генерала Петрова, д. 29-б</t>
  </si>
  <si>
    <t>Магазины (код 4.4.)</t>
  </si>
  <si>
    <t>90:19:010113:563</t>
  </si>
  <si>
    <t>ООО&amp;quot;Боспорстрой&amp;quot;</t>
  </si>
  <si>
    <t>Республика Крым, г. Керчь, ш. Индустриальное, д. 9 Б</t>
  </si>
  <si>
    <t>строительная промышленность</t>
  </si>
  <si>
    <t>90:19:010107:229</t>
  </si>
  <si>
    <t>Подлеснова Н.</t>
  </si>
  <si>
    <t>Республика Крым, г. Керчь, ул. Главная, д. 5</t>
  </si>
  <si>
    <t>90:19:010103:1404</t>
  </si>
  <si>
    <t>Общество с ограниченной ответственностью &amp;quot;Пролив&amp;quot;</t>
  </si>
  <si>
    <t>Республика Крым, г. Керчь, ул. Кирова, д. 41</t>
  </si>
  <si>
    <t>90:19:010111:31</t>
  </si>
  <si>
    <t>ООО&amp;quot;КРЫМ-ИНВЕСТСТРОЙ&amp;quot;</t>
  </si>
  <si>
    <t>Республика Крым, г. Керчь, район ул. Кирова</t>
  </si>
  <si>
    <t>Многоэтажная жилая застройка(код 2.6.)</t>
  </si>
  <si>
    <t>90:19:010113:1708</t>
  </si>
  <si>
    <t>Давыдова К.С.</t>
  </si>
  <si>
    <t>Республика Крым, г. Керчь, ул. Орджоникидзе, д. 1 б</t>
  </si>
  <si>
    <t>90:19:010102:287</t>
  </si>
  <si>
    <t>Потребительский гаражный кооператив &amp;quot;Юг&amp;quot;</t>
  </si>
  <si>
    <t>Республика Крым, г. Керчь, расположенный в г. Керчи</t>
  </si>
  <si>
    <t>хранение автотранспорта (код 2.7.1)</t>
  </si>
  <si>
    <t>90:19:010113:951</t>
  </si>
  <si>
    <t>Красовский С.Ж.</t>
  </si>
  <si>
    <t>Республика Крым, г. Керчь, ул. Карла Маркса, д. 15</t>
  </si>
  <si>
    <t>Деловое управление, гостиничное обслуживание</t>
  </si>
  <si>
    <t>90:19:010109:666</t>
  </si>
  <si>
    <t>Зурабян Г.Г.</t>
  </si>
  <si>
    <t>Республика Крым, г. Керчь, ул. Маршала Еременко, д. 7-Т</t>
  </si>
  <si>
    <t>90:19:010110:495</t>
  </si>
  <si>
    <t>Костенко С.А.</t>
  </si>
  <si>
    <t>Республика Крым, г. Керчь, ул. Льва Толстого, д. 65</t>
  </si>
  <si>
    <t>тяжелая промышленность (6.2)</t>
  </si>
  <si>
    <t>90:19:010103:2167</t>
  </si>
  <si>
    <t>Елисеев В.В.</t>
  </si>
  <si>
    <t>Республика Крым, г. Керчь, ул. Вишневая, д. 1</t>
  </si>
  <si>
    <t>90:19:010112:1491</t>
  </si>
  <si>
    <t>Белякова Т.В.</t>
  </si>
  <si>
    <t>Республика Крым, г. Керчь, ул. Галины Петровой, д. 66</t>
  </si>
  <si>
    <t>Для ИЖС ( код 2.1)</t>
  </si>
  <si>
    <t>90:19:010101:537</t>
  </si>
  <si>
    <t>Сидорова Т.Н.</t>
  </si>
  <si>
    <t>Республика Крым, г. Керчь, ул. Щорса, д. 17</t>
  </si>
  <si>
    <t>Для ИЖС (код 2.1.)</t>
  </si>
  <si>
    <t>90:19:010112:2531</t>
  </si>
  <si>
    <t>Республика Крым, г. Керчь, ул. Айвазовского, д. 29</t>
  </si>
  <si>
    <t>Обслуживание автотранспорта ( код 4.9).</t>
  </si>
  <si>
    <t>90:19:010107:110</t>
  </si>
  <si>
    <t>Железнодорожный транспорт ( код 7.1).</t>
  </si>
  <si>
    <t>90:19:010106:196</t>
  </si>
  <si>
    <t>Водный транспорт ( код 7.3).</t>
  </si>
  <si>
    <t>90:19:010106:194</t>
  </si>
  <si>
    <t>Власов Д.В.</t>
  </si>
  <si>
    <t>Республика Крым, г. Керчь, ул. Орджоникидзе, д. 37</t>
  </si>
  <si>
    <t>90:19:010103:5524</t>
  </si>
  <si>
    <t>Пянковская И.В.</t>
  </si>
  <si>
    <t>Республика Крым, г. Керчь, ул. Пархоменко, д. 21</t>
  </si>
  <si>
    <t>90:19:010103:4048</t>
  </si>
  <si>
    <t>Дикушина М.В.</t>
  </si>
  <si>
    <t>Республика Крым, г. Керчь, ул. Генерала Косоногова, д. 3</t>
  </si>
  <si>
    <t>Туристическое обслуживание.</t>
  </si>
  <si>
    <t>90:19:010101:628</t>
  </si>
  <si>
    <t>90:19:010101:641</t>
  </si>
  <si>
    <t>Общество с Ограниченной Ответственностью &amp;quot;Ювас-Газсервис&amp;quot;</t>
  </si>
  <si>
    <t>Республика Крым, г. Керчь, в районе ул. Айвазовского, 29</t>
  </si>
  <si>
    <t>Железнодорожный транспорт ( код 7.1 ).</t>
  </si>
  <si>
    <t>90:19:010106:371</t>
  </si>
  <si>
    <t>ИП Садовская И.В.</t>
  </si>
  <si>
    <t>Республика Крым, г. Керчь, ул. Пролетарская, д. 17</t>
  </si>
  <si>
    <t>90:19:010109:3092</t>
  </si>
  <si>
    <t>Цапик Н.А.</t>
  </si>
  <si>
    <t>Республика Крым, г. Керчь, пер. Милицейский, д. 22-а</t>
  </si>
  <si>
    <t>Магазины (код 4.4); деловое управление ( код 4.1); банковская и страховая деятельность (код 4.5); развлечения( код 4.8); общественное питание ( код 4.6) ; спорт (код 5.1); дошкольное, начальное и среднее общее образование ( код 3.5.1); культурное развитие ( код 3.6); бытовое обслуживание ( код 3.3).</t>
  </si>
  <si>
    <t>90:19:010109:2140</t>
  </si>
  <si>
    <t>ИП Усманов Л.Н.</t>
  </si>
  <si>
    <t>Республика Крым, г. Керчь, ул. Маршала Еременко, д. 11-В</t>
  </si>
  <si>
    <t>90:19:010112:2159</t>
  </si>
  <si>
    <t>Юрин Н.В.</t>
  </si>
  <si>
    <t>Республика Крым, г. Керчь, в районе ул. Сергея Борзенко, 19</t>
  </si>
  <si>
    <t>Обслуживание жилой застройки.</t>
  </si>
  <si>
    <t>90:19:010109:2208</t>
  </si>
  <si>
    <t>ООО &amp;quot;ГЛАВКРЫМПРОДУКТ&amp;quot;</t>
  </si>
  <si>
    <t>Республика Крым, г. Керчь, ул. Театральная, д. 35</t>
  </si>
  <si>
    <t>Общественное питание(код 4.6)</t>
  </si>
  <si>
    <t>90:19:010109:345</t>
  </si>
  <si>
    <t>Малий Т.С.</t>
  </si>
  <si>
    <t>Республика Крым, г. Керчь, ул. Ленина, д. 20</t>
  </si>
  <si>
    <t>90:19:010109:2067</t>
  </si>
  <si>
    <t>ООО &amp;quot;Альянс-2&amp;quot;</t>
  </si>
  <si>
    <t>Республика Крым, г. Керчь, ул. Чкалова, д. 78</t>
  </si>
  <si>
    <t>90:19:010109:3457</t>
  </si>
  <si>
    <t>Республика Крым, г. Керчь, по ул. Самойленко</t>
  </si>
  <si>
    <t>Деловое управление (код 4.1), магазины (код 4.4), бытовое обслуживание (код 3.3)</t>
  </si>
  <si>
    <t>90:19:010109:2904</t>
  </si>
  <si>
    <t>Кучера М.М.</t>
  </si>
  <si>
    <t>Республика Крым, г. Керчь, ш. Индустриальное, д. 19а</t>
  </si>
  <si>
    <t>Склады (код 6.9).</t>
  </si>
  <si>
    <t>90:19:010107:76</t>
  </si>
  <si>
    <t>Костенко Л.Г.</t>
  </si>
  <si>
    <t>Республика Крым, г. Керчь, ул. Самойленко, № 10</t>
  </si>
  <si>
    <t>Обслуживание жилой застройки</t>
  </si>
  <si>
    <t>90:19:010109:2383</t>
  </si>
  <si>
    <t>ООО&amp;quot;КЕРЧЬ-ТРАНССТРОЙАЛЬЯНС&amp;quot;</t>
  </si>
  <si>
    <t>Республика Крым, г. Керчь, ул. Степана Разина, д. 12</t>
  </si>
  <si>
    <t>Склады (код 6.9)</t>
  </si>
  <si>
    <t>90:19:010113:2967</t>
  </si>
  <si>
    <t>Энергетика (код 6.7)</t>
  </si>
  <si>
    <t>90:19:010102:339</t>
  </si>
  <si>
    <t>Дубовая Е.О.</t>
  </si>
  <si>
    <t>Республика Крым, г. Керчь, ул. Буденного, д. 33 а</t>
  </si>
  <si>
    <t>90:19:010105:1207</t>
  </si>
  <si>
    <t>Республика Крым, г. Керчь, ул. Кирова, д. 37</t>
  </si>
  <si>
    <t>90:19:010112:1766</t>
  </si>
  <si>
    <t>Карасев А.Л.</t>
  </si>
  <si>
    <t>Республика Крым, г. Керчь, ул. 1-я Береговая, 10А</t>
  </si>
  <si>
    <t>туристическое обслуживание (5.2.1)</t>
  </si>
  <si>
    <t>90:19:010116:963</t>
  </si>
  <si>
    <t>Марченко А.В.</t>
  </si>
  <si>
    <t>Республика Крым, г. Керчь, ш. Вокзальное, д. 35 - а</t>
  </si>
  <si>
    <t>90:19:010109:348</t>
  </si>
  <si>
    <t>Туристическое обслуживание (код 5.2.1)</t>
  </si>
  <si>
    <t>90:19:010101:642</t>
  </si>
  <si>
    <t>90:19:010101:639</t>
  </si>
  <si>
    <t>Терещенко Н.С.</t>
  </si>
  <si>
    <t>Республика Крым, г. Керчь, ул. Пролетарская, д. 11-а</t>
  </si>
  <si>
    <t>90:19:010109:2036</t>
  </si>
  <si>
    <t>ИП Дружинин В.С.</t>
  </si>
  <si>
    <t>Республика Крым, г. Керчь, по ул. Свердлова - ул. Петра Алексеева</t>
  </si>
  <si>
    <t>Гостиничное обслуживание (код 4.7.)</t>
  </si>
  <si>
    <t>ООО&amp;quot;ПромСтройТерминал&amp;quot;</t>
  </si>
  <si>
    <t>Республика Крым, г. Керчь, ш. Вокзальное</t>
  </si>
  <si>
    <t>Склалы(код 6.9)</t>
  </si>
  <si>
    <t>90:19:010110:3166</t>
  </si>
  <si>
    <t>ООО &amp;quot;ОФИС-ЦЕНТР&amp;quot;</t>
  </si>
  <si>
    <t>Республика Крым, г. Керчь, ул. Козлова, д. 6</t>
  </si>
  <si>
    <t>Деловое управление (4.1)</t>
  </si>
  <si>
    <t>90:19:010109:1159</t>
  </si>
  <si>
    <t>Мартынюк А.А.</t>
  </si>
  <si>
    <t>Республика Крым, г. Керчь, ул. Орджоникидзе, д. 2-В</t>
  </si>
  <si>
    <t>Склады (код 6.9.)</t>
  </si>
  <si>
    <t>90:19:010103:3181</t>
  </si>
  <si>
    <t>ИП Тимченко Д.А.</t>
  </si>
  <si>
    <t>Республика Крым, г. Керчь, ул. Свердлова, д. 7</t>
  </si>
  <si>
    <t>Общественное питание ( код 4.6).</t>
  </si>
  <si>
    <t>90:19:010109:960</t>
  </si>
  <si>
    <t>ООО &amp;quot;Алеф-Керчь&amp;quot;</t>
  </si>
  <si>
    <t>Республика Крым, г. Керчь, ул. Советская, д. 20</t>
  </si>
  <si>
    <t>Общественное питание (4.6), бытовое обслуживание (3.3), деловое управление (4.1)</t>
  </si>
  <si>
    <t>90:19:010109:2536</t>
  </si>
  <si>
    <t>Республика Крым, г. Керчь, ул. Левина, д. 36</t>
  </si>
  <si>
    <t>90:19:010110:1499</t>
  </si>
  <si>
    <t>ООО&amp;quot;СТРОЙЖИЛСЕРВИС&amp;quot;</t>
  </si>
  <si>
    <t>Республика Крым, г. Керчь, ул. Свердлова, д. 51</t>
  </si>
  <si>
    <t>90:19:010106:354</t>
  </si>
  <si>
    <t>Климов С.В.</t>
  </si>
  <si>
    <t>Республика Крым, г. Керчь, ул. Куйбышева, д. 17</t>
  </si>
  <si>
    <t>Для ИЖС (код 2.1)</t>
  </si>
  <si>
    <t>90:19:010103:6050</t>
  </si>
  <si>
    <t>ОБЩЕСТВО С ОГРАНИЧЕННОЙ ОТВЕТСВЕННОСТЬЮ &amp;quot;АВРОРА-ВЕКТОР&amp;quot;</t>
  </si>
  <si>
    <t>Республика Крым, г. Керчь, по ул. Первых Космонавтов, 11, 26 и пер. Орджоникидзе, 17, от пер. Орджоникидзе до пер. Харьковский</t>
  </si>
  <si>
    <t>санаторная деятельность (бывш. - Спорт (код 5.1))</t>
  </si>
  <si>
    <t>90:19:010103:5464</t>
  </si>
  <si>
    <t>ПК &amp;quot;ГАРАЖНЫЙ КООПЕРАТИВ &amp;quot;ЯКОРЬ-кЕРЧЬ&amp;quot;</t>
  </si>
  <si>
    <t>Республика Крым, г. Керчь, ул. Свердлова</t>
  </si>
  <si>
    <t>Объекты гаражного назначения (код 2.7.1).</t>
  </si>
  <si>
    <t>90:19:010106:150</t>
  </si>
  <si>
    <t>Васильев В.А.</t>
  </si>
  <si>
    <t>Республика Крым, г. Керчь, ул. Орджоникидзе, д. 37-б</t>
  </si>
  <si>
    <t>90:19:010103:3398</t>
  </si>
  <si>
    <t>Симонян Е.В.</t>
  </si>
  <si>
    <t>Магазины(код 4.4).</t>
  </si>
  <si>
    <t>90:19:010109:5612</t>
  </si>
  <si>
    <t>Бурдужа В.И.</t>
  </si>
  <si>
    <t>Республика Крым, г. Керчь, ул. Островского, д. 97</t>
  </si>
  <si>
    <t>90:19:010112:2598</t>
  </si>
  <si>
    <t>ООО &amp;quot;Истрейт&amp;quot;</t>
  </si>
  <si>
    <t>Республика Крым, г. Керчь, ул. Гагарина, д. 1 б</t>
  </si>
  <si>
    <t>90:19:010112:83</t>
  </si>
  <si>
    <t>ООО &amp;quot;СПЕЦМОНТАЖ 234&amp;quot;</t>
  </si>
  <si>
    <t>Республика Крым, г. Керчь, ул. Орджоникидзе, д. 1г</t>
  </si>
  <si>
    <t>тяжелая промышленность (6.2), Автомобилестроительная промышленность (6.2.1), легкая промышленность (6.3), фармацевтическая промышленность (6.3.1), пищевая промышленность (6.4), нефтехимическая промышленность (6.5), строительная промышленность (6.6), склады (6.9), целлюлозно-бумажная промышленность (6.11), автомобильный транспорт (7.2)</t>
  </si>
  <si>
    <t>90:19:010102:235</t>
  </si>
  <si>
    <t>ООО &amp;quot;ПОМОРИЕ&amp;quot;</t>
  </si>
  <si>
    <t>Республика Крым, г. Керчь, площадь Ленина, д. 10/2</t>
  </si>
  <si>
    <t>Общественное питание (код 4.6)</t>
  </si>
  <si>
    <t>90:19:010109:1152</t>
  </si>
  <si>
    <t>Республика Крым, г. Керчь, ул. Айвазовского, д. 29а</t>
  </si>
  <si>
    <t>Склады ( код 6.9).</t>
  </si>
  <si>
    <t>90:19:010106:372</t>
  </si>
  <si>
    <t>ООО&amp;quot;Форест&amp;quot;</t>
  </si>
  <si>
    <t>Республика Крым, г. Керчь, ул. Пролетарская</t>
  </si>
  <si>
    <t>90:19:010109:4009</t>
  </si>
  <si>
    <t>ООО &amp;quot;СТРИКТ&amp;quot;</t>
  </si>
  <si>
    <t>Республика Крым, г. Керчь, ул. Петра Алексеева</t>
  </si>
  <si>
    <t>производственная деятельность</t>
  </si>
  <si>
    <t>90:19:010106:634</t>
  </si>
  <si>
    <t>90:19:010102:349</t>
  </si>
  <si>
    <t>ООО &amp;quot;Кристал-2011&amp;quot;</t>
  </si>
  <si>
    <t>Республика Крым, г. Керчь, ул. Свердлова, д. 5 б</t>
  </si>
  <si>
    <t>Общественное питание (код 4.6).</t>
  </si>
  <si>
    <t>90:19:010109:854</t>
  </si>
  <si>
    <t>ПК &amp;quot;ГАРАЖНЫЙ КООПЕРАТИВ &amp;quot;СОЛНЕЧНЫЙ КЕРЧЬ&amp;quot;</t>
  </si>
  <si>
    <t>Республика Крым, г. Керчь, в районе шоссе Героев Сталинграда</t>
  </si>
  <si>
    <t>объекты гаражного назначения (2.7.1)</t>
  </si>
  <si>
    <t>90:19:000000:85</t>
  </si>
  <si>
    <t>ИП Хафизова З.М.</t>
  </si>
  <si>
    <t>Республика Крым, г. Керчь, в районе ул. Ульяновых, д. 1-Б</t>
  </si>
  <si>
    <t>90:19:010103:2510</t>
  </si>
  <si>
    <t>ООО&amp;quot;РАНТ&amp;quot;</t>
  </si>
  <si>
    <t>Республика Крым, г. Керчь, район Подмаячный</t>
  </si>
  <si>
    <t>природно-познавательный туризм (код 5.2.)</t>
  </si>
  <si>
    <t>90:19:010117:49</t>
  </si>
  <si>
    <t>Полошкова В.С.</t>
  </si>
  <si>
    <t>Республика Крым, г. Керчь, ул. Орджоникидзе, д. 140</t>
  </si>
  <si>
    <t>90:19:010103:6020</t>
  </si>
  <si>
    <t>Зубков А.В.</t>
  </si>
  <si>
    <t>Республика Крым, г. Керчь, ул. Гладкова, д. 1</t>
  </si>
  <si>
    <t>90:19:010109:5792</t>
  </si>
  <si>
    <t>ООО&amp;quot;Малое частное спортивное предприятие&amp;quot;Кентавр&amp;quot;</t>
  </si>
  <si>
    <t>Республика Крым, г. Керчь, ул. Орджоникидзе, д. 21</t>
  </si>
  <si>
    <t>Симакин В.А.</t>
  </si>
  <si>
    <t>Республика Крым, г. Керчь, ул. Пролетарская, д. 11</t>
  </si>
  <si>
    <t>90:19:010109:2808</t>
  </si>
  <si>
    <t>ООО &amp;quot;БЕТОНИКС&amp;quot;</t>
  </si>
  <si>
    <t>Республика Крым, г. Керчь, ул. Чкалова, д. 159</t>
  </si>
  <si>
    <t>90:19:010107:667</t>
  </si>
  <si>
    <t>90:19:010107:666</t>
  </si>
  <si>
    <t>Повзун Л.В.</t>
  </si>
  <si>
    <t>Республика Крым, г. Керчь, ул. Самойленко, д. 3</t>
  </si>
  <si>
    <t>90:19:010109:2594</t>
  </si>
  <si>
    <t>Маловичко Д.С.</t>
  </si>
  <si>
    <t>Республика Крым, г. Керчь, ул. Козлова, д. 8</t>
  </si>
  <si>
    <t>90:19:010109:6010</t>
  </si>
  <si>
    <t>ООО &amp;quot;Омега&amp;quot;</t>
  </si>
  <si>
    <t>Республика Крым, г. Керчь, ул. Строителей, д. 66 а</t>
  </si>
  <si>
    <t>для обслуживания тепличного комплекса</t>
  </si>
  <si>
    <t>90:19:010112:1035</t>
  </si>
  <si>
    <t>Потребительский кооператив &amp;quot;Лодочный Причал № 239&amp;quot;ПРОЛИВ&amp;quot;</t>
  </si>
  <si>
    <t>Республика Крым, г. Керчь, в районе Старого Карантина</t>
  </si>
  <si>
    <t>Причалы для маломерных судов (5.4)</t>
  </si>
  <si>
    <t>90:09:010103:62</t>
  </si>
  <si>
    <t>Беспалов Ю.А.</t>
  </si>
  <si>
    <t>Республика Крым, г. Керчь, ул. Войкова, д. 10</t>
  </si>
  <si>
    <t>Общественное питание(4.6)</t>
  </si>
  <si>
    <t>90:19:010113:241</t>
  </si>
  <si>
    <t>Гнившов В.В.</t>
  </si>
  <si>
    <t>Республика Крым, г. Керчь, по ул. Свердлова - ул. П.Алексеева</t>
  </si>
  <si>
    <t>Гостиничное обслуживание (код 4.7)</t>
  </si>
  <si>
    <t>Тарасов О.В.</t>
  </si>
  <si>
    <t>Республика Крым, г. Керчь, пер. Степной 5-й, д. 6</t>
  </si>
  <si>
    <t>90:19:010116:1621</t>
  </si>
  <si>
    <t>ООО &amp;quot;Фирма &amp;quot;Таис Инкомтех&amp;quot;</t>
  </si>
  <si>
    <t>Республика Крым, г. Керчь, проезд Адмиралтейский, д. 1</t>
  </si>
  <si>
    <t>для строительства и обслуживания гостинично-развлекатльеного комплекса по Адмиралтейскому проезду, 1 в г. Керчи</t>
  </si>
  <si>
    <t>90:19:010109:3973</t>
  </si>
  <si>
    <t>ООО &amp;quot;Компания &amp;quot; Простор&amp;quot;</t>
  </si>
  <si>
    <t>Республика Крым, г. Керчь, ул. Маршала Еременко, д. 7-Д</t>
  </si>
  <si>
    <t>90:19:010110:1081</t>
  </si>
  <si>
    <t>Республика Крым, г. Керчь, ул. Ленина, д. 17</t>
  </si>
  <si>
    <t>банковская и страховая деятельность, деловое управление, магазины, гостиничное обслуживание, развлечения, общественное питание, выстовочно-ярмарочная деятельность</t>
  </si>
  <si>
    <t>90:19:010109:3272</t>
  </si>
  <si>
    <t>Шоман В.А.</t>
  </si>
  <si>
    <t>Республика Крым, г. Керчь, ул. Ушинского, д. 12</t>
  </si>
  <si>
    <t>объекты гаражного назначения</t>
  </si>
  <si>
    <t>90:19:010106:706</t>
  </si>
  <si>
    <t>Березина О.А.</t>
  </si>
  <si>
    <t>Республика Крым, г. Керчь, ул. Советская, д. 26</t>
  </si>
  <si>
    <t>деловое управление (4.1), магазины (4.4)</t>
  </si>
  <si>
    <t>90:19:010109:2513</t>
  </si>
  <si>
    <t>Зыков В.И.</t>
  </si>
  <si>
    <t>Республика Крым, г. Керчь, ул. Шмидта, д. 46</t>
  </si>
  <si>
    <t>90:19:010116:892</t>
  </si>
  <si>
    <t>Поданев В.С.</t>
  </si>
  <si>
    <t>Республика Крым, г. Керчь, ул. Парахина, д. 96</t>
  </si>
  <si>
    <t>для индивидуального жилищного строительства (2.1)</t>
  </si>
  <si>
    <t>90:19:010114:9</t>
  </si>
  <si>
    <t>Павленко А.М.</t>
  </si>
  <si>
    <t>Республика Крым, г. Керчь, ул. Мирошника, д. 63</t>
  </si>
  <si>
    <t>бытовое обслуживание (3.3)</t>
  </si>
  <si>
    <t>90:19:010110:1648</t>
  </si>
  <si>
    <t>ООО &amp;quot;Керчьэнергосервис&amp;quot;</t>
  </si>
  <si>
    <t>Республика Крым, г. Керчь, ул. Полевая, д. 4а</t>
  </si>
  <si>
    <t>90:19:010110:469</t>
  </si>
  <si>
    <t>Республика Крым, г. Керчь, пер. Кооперативный, д. 2</t>
  </si>
  <si>
    <t>Магазины (код 4.4), деловое управление (код 4.1.); банковская и страховая деятельность (код 4.5.); развлечения (код 4.8); общественное питание (код 4.6); спорт (код 5.1); дошкольное, начальное и среднее общее образование (код 3.5.1.);культурное развитие (код 3.6); бытовое обсчлуживание (код 3.3); гостиничное обслуживание (код 4.7)</t>
  </si>
  <si>
    <t>90:19:010109:2146</t>
  </si>
  <si>
    <t>Васенко О.В.</t>
  </si>
  <si>
    <t>Республика Крым, г. Керчь, по ул. Кокорина, д.63</t>
  </si>
  <si>
    <t>90:19:010110:599</t>
  </si>
  <si>
    <t>ООО &amp;quot;МПЦ&amp;quot;-ЛТД</t>
  </si>
  <si>
    <t>Республика Крым, г. Керчь, ш. Вокзальное, д. 36</t>
  </si>
  <si>
    <t>Производственная деятельность (код 6.0)</t>
  </si>
  <si>
    <t>90:19:010110:2547</t>
  </si>
  <si>
    <t>Павлов Г.Н.</t>
  </si>
  <si>
    <t>Республика Крым, г. Керчь, ул. Архитектурная, д. 4</t>
  </si>
  <si>
    <t>Культурное развитие</t>
  </si>
  <si>
    <t>90:19:010103:6577</t>
  </si>
  <si>
    <t>Республика Крым, г. Керчь, ул. Щорса, д. 27</t>
  </si>
  <si>
    <t>склады</t>
  </si>
  <si>
    <t>90:19:010112:1769</t>
  </si>
  <si>
    <t>ООО &amp;quot;ЮВАС-ТРАНС&amp;quot;</t>
  </si>
  <si>
    <t>Республика Крым, г. Керчь, ул. Ленина, д. 32</t>
  </si>
  <si>
    <t>Общественное питание (код 4.6.)</t>
  </si>
  <si>
    <t>90:19:010109:4509</t>
  </si>
  <si>
    <t>Венков Д.А.</t>
  </si>
  <si>
    <t>Республика Крым, г. Керчь, ул. Нижне-Приморская, д. 26</t>
  </si>
  <si>
    <t>Строительная промышленность (код 6.6)</t>
  </si>
  <si>
    <t>90:19:010103:5107</t>
  </si>
  <si>
    <t>Калацкий Ю.М.</t>
  </si>
  <si>
    <t>Республика Крым, г. Керчь, по ул. Шмидта, 38-а</t>
  </si>
  <si>
    <t>Спорт (код 5.1)</t>
  </si>
  <si>
    <t>ГУП РК &amp;quot;КМП&amp;quot;</t>
  </si>
  <si>
    <t>Республика Крым, г. Керчь, г. Керчь</t>
  </si>
  <si>
    <t>90:19:010111:1933</t>
  </si>
  <si>
    <t>ИП Шолохов И.В.</t>
  </si>
  <si>
    <t>Республика Крым, г. Керчь, по ул. Курортная</t>
  </si>
  <si>
    <t>магазины (код 4.4)</t>
  </si>
  <si>
    <t>90:19:010103:986</t>
  </si>
  <si>
    <t>Венгура Е.П.</t>
  </si>
  <si>
    <t>Республика Крым, г. Керчь, ул. Пролетарская, д. 20 а</t>
  </si>
  <si>
    <t>90:19:010109:3994</t>
  </si>
  <si>
    <t>ООО &amp;quot;Одиссей&amp;quot;</t>
  </si>
  <si>
    <t>Республика Крым, г. Керчь, ш. Вокзальное, д. 43</t>
  </si>
  <si>
    <t>Магазины ( код 4.4)</t>
  </si>
  <si>
    <t>90:19:010109:2758</t>
  </si>
  <si>
    <t>ПК &amp;quot;КЛП № 235&amp;quot;</t>
  </si>
  <si>
    <t>Республика Крым, г. Керчь, лодочный кооператив № 235 &amp;quot;Портовый&amp;quot;</t>
  </si>
  <si>
    <t>причалы для маломерных судов (5.4)</t>
  </si>
  <si>
    <t>90:19:010102:234</t>
  </si>
  <si>
    <t>Мамиржили Н.И.</t>
  </si>
  <si>
    <t>Республика Крым, г. Керчь, ул. Галины Петровой, д. 5</t>
  </si>
  <si>
    <t>90:19:010101:696</t>
  </si>
  <si>
    <t>Рамазанов Б.</t>
  </si>
  <si>
    <t>Республика Крым, г. Керчь, ш. Героев Сталинграда, д. 23</t>
  </si>
  <si>
    <t>90:19:010105:2009</t>
  </si>
  <si>
    <t>ИП Марченко М.В.</t>
  </si>
  <si>
    <t>90:19:010109:5219</t>
  </si>
  <si>
    <t>Республика Крым, г. Керчь, ул. Советская, д. 26-а</t>
  </si>
  <si>
    <t>магазины (4.4), амбулаторно-поликлиническое обслуживание (3.4.1), бытовое обслуживание (3.3), деловое управление (4.1), банковская и страховая деятельность (4.5), развлечения (4.8)</t>
  </si>
  <si>
    <t>Коровченко Л.В.</t>
  </si>
  <si>
    <t>Республика Крым, г. Керчь, в районе пер. Степной</t>
  </si>
  <si>
    <t>обслуживание жилой застройки</t>
  </si>
  <si>
    <t>90:19:010113:1826</t>
  </si>
  <si>
    <t>ООО &amp;quot;Тихая Заводь&amp;quot;</t>
  </si>
  <si>
    <t>Республика Крым, г. Керчь, ул. Колхозная, д. 70</t>
  </si>
  <si>
    <t>туристическое обслуживание_x000D_
Малоэтажная многоквартирная жилая застройка (код 2.1.1)</t>
  </si>
  <si>
    <t>90:19:010104:1282</t>
  </si>
  <si>
    <t>Республика Крым, г. Керчь, пл. Таврическая, д. 1</t>
  </si>
  <si>
    <t>деловое управление (код 4.1), магазины (код 4.4), банковская и страховая деятельность (код 4.5), гостиничное обслуживание (код 4.7), общественное питание (код 4.6), спорт (код 5.1)</t>
  </si>
  <si>
    <t>90:19:010105:3417</t>
  </si>
  <si>
    <t>ИП Туманян А.Р.</t>
  </si>
  <si>
    <t>Республика Крым, г. Керчь, в районе ул. Аршинцевская коса</t>
  </si>
  <si>
    <t>90:19:010101:564</t>
  </si>
  <si>
    <t>Республика Крым, г. Керчь, ул. Льва Толстого, д. 177</t>
  </si>
  <si>
    <t>90:19:010103:3084</t>
  </si>
  <si>
    <t>Молчанов А.И.</t>
  </si>
  <si>
    <t>Республика Крым, г. Керчь, ул. Гагарина, д. 90</t>
  </si>
  <si>
    <t>90:19:010112:2718</t>
  </si>
  <si>
    <t>Акционерное общество &amp;quot;Азиатско-европейский газовый Терминал&amp;quot;</t>
  </si>
  <si>
    <t>Республика Крым, г. Керчь, в районе Цементной слободки</t>
  </si>
  <si>
    <t>Трубопровый транспорт (Код 7.5).</t>
  </si>
  <si>
    <t>90:19:010106:78</t>
  </si>
  <si>
    <t>железнодорожный транспорт (7.1)</t>
  </si>
  <si>
    <t>90:19:010106:90</t>
  </si>
  <si>
    <t>транспорт (7.0)</t>
  </si>
  <si>
    <t>90:19:010106:77</t>
  </si>
  <si>
    <t>Эткина Г.Р.</t>
  </si>
  <si>
    <t>Республика Крым, г. Керчь, ул. Жуковского, д. 17</t>
  </si>
  <si>
    <t>ИЖС (2.1)</t>
  </si>
  <si>
    <t>90:19:010116:6445</t>
  </si>
  <si>
    <t>ООО &amp;quot;Дельта Строй Сервис&amp;quot;</t>
  </si>
  <si>
    <t>Склады (6.9.)</t>
  </si>
  <si>
    <t>90:19:010113:26331</t>
  </si>
  <si>
    <t>Андрейко А.Н.</t>
  </si>
  <si>
    <t>Республика Крым, г. Керчь, ул. Свердлова, д. 49д</t>
  </si>
  <si>
    <t>90:19:010106:298</t>
  </si>
  <si>
    <t>Республика Крым, г. Керчь, ул. Клабукова, 2г</t>
  </si>
  <si>
    <t>коммунальное обслуживание (3.1)</t>
  </si>
  <si>
    <t>90:19:010109:1390</t>
  </si>
  <si>
    <t>ПО &amp;quot;Вещевой рынок&amp;quot;</t>
  </si>
  <si>
    <t>Республика Крым, г. Керчь, ул. Полевая</t>
  </si>
  <si>
    <t>магазины, общественное питание</t>
  </si>
  <si>
    <t>90:19:010110:1748</t>
  </si>
  <si>
    <t>ООО &amp;quot;РРТ&amp;quot;</t>
  </si>
  <si>
    <t>Республика Крым, г. Керчь, ул. Аршинцевская Коса, д. 47</t>
  </si>
  <si>
    <t>90:19:010101:389</t>
  </si>
  <si>
    <t>Республика Крым, г. Керчь, ул. Самойленко, д. 8б</t>
  </si>
  <si>
    <t>деловое управление, магазины, спорт</t>
  </si>
  <si>
    <t>90:19:010109:1800</t>
  </si>
  <si>
    <t>Крюкова О.П.</t>
  </si>
  <si>
    <t>Республика Крым, г. Керчь, ул. Сморжевского, номер 1б</t>
  </si>
  <si>
    <t>магазины (4.4), обслуживание автотранспорта (4.9), среднеэтажная жилая застройка (2.5)</t>
  </si>
  <si>
    <t>90:19:010113:1356</t>
  </si>
  <si>
    <t>ООО &amp;quot;ЛАМА&amp;quot;</t>
  </si>
  <si>
    <t>Республика Крым, г. Керчь, ул. Гудованцева - ул. Кирова</t>
  </si>
  <si>
    <t>под размещение торгово-складского комплекса</t>
  </si>
  <si>
    <t>90:19:010111:29</t>
  </si>
  <si>
    <t>Ангерчик В.В.</t>
  </si>
  <si>
    <t>Республика Крым, г. Керчь, ул. Пограничная, д. 3</t>
  </si>
  <si>
    <t>90:19:010110:3518</t>
  </si>
  <si>
    <t>ООО &amp;quot;ФМ-2&amp;quot;</t>
  </si>
  <si>
    <t>Республика Крым, г. Керчь, в районе улиц Ворошилова-Свердлова</t>
  </si>
  <si>
    <t>Торгово-развокательные центры</t>
  </si>
  <si>
    <t>90:19:010105:523</t>
  </si>
  <si>
    <t>Республика Крым, г. Керчь, ул. Горького, д. 2 д</t>
  </si>
  <si>
    <t>90:19:010111:185</t>
  </si>
  <si>
    <t>Республика Крым, г. Керчь, ул. Кирова, д. 22</t>
  </si>
  <si>
    <t>тяжелая промышленность (6.2), склады (6.9), связь (6.8), автомобильный транспорт (7.2), обеспечение внутреннего правопорядка (8.3)</t>
  </si>
  <si>
    <t>90:19:010111:79</t>
  </si>
  <si>
    <t>Республика Крым, г. Керчь, ул. Орджоникидзе, д. 12</t>
  </si>
  <si>
    <t>деловое управление, магазины, бытовое обслуживание, дошкольное начальное и среднее общее образование</t>
  </si>
  <si>
    <t>90:19:010103:3124</t>
  </si>
  <si>
    <t>Шабаева Н.Г.</t>
  </si>
  <si>
    <t>Республика Крым, г. Керчь, в районе ул. Ворошилова, 33</t>
  </si>
  <si>
    <t>90:19:010105:2769</t>
  </si>
  <si>
    <t>Подковский Р.А.</t>
  </si>
  <si>
    <t>Республика Крым, г. Керчь, ул. Свердлова, д. 11</t>
  </si>
  <si>
    <t>90:19:010109:1700</t>
  </si>
  <si>
    <t>Ключников О.А.</t>
  </si>
  <si>
    <t>Республика Крым, г. Керчь, ул. Пролетарская, д. 42</t>
  </si>
  <si>
    <t>Ветеринарное обслуживание (код 3.10.)</t>
  </si>
  <si>
    <t>90:19:010109:3611</t>
  </si>
  <si>
    <t>Благотворительный фонд &amp;quot;Деметра&amp;quot;</t>
  </si>
  <si>
    <t>Республика Крым, г. Керчь, ул. Крупской, д. 50</t>
  </si>
  <si>
    <t>Социальное обслуживание</t>
  </si>
  <si>
    <t>90:19:010109:3066</t>
  </si>
  <si>
    <t>Республика Крым, г. Керчь, по ул. Архитектурная, 8-а</t>
  </si>
  <si>
    <t>Спорт(код 5.1)</t>
  </si>
  <si>
    <t>90:19:010103:3449</t>
  </si>
  <si>
    <t>Республика Крым, г. Керчь, ул. Свердлова, д. 1</t>
  </si>
  <si>
    <t>спорт</t>
  </si>
  <si>
    <t>Шкурыдин Д.В.</t>
  </si>
  <si>
    <t>Республика Крым, г. Керчь, ул. Радищева, д. 10</t>
  </si>
  <si>
    <t>ижс (2.1)</t>
  </si>
  <si>
    <t>90:19:010116:6485</t>
  </si>
  <si>
    <t>Николаева А.Г.</t>
  </si>
  <si>
    <t>Республика Крым, г. Керчь, ул. Советская, д. 21/12</t>
  </si>
  <si>
    <t>ритуальная деятельность (12.1)</t>
  </si>
  <si>
    <t>90:19:010109:2381</t>
  </si>
  <si>
    <t>ИП Антоненко А.А.</t>
  </si>
  <si>
    <t>90:19:010109:2154</t>
  </si>
  <si>
    <t>Карчевская Н.А.</t>
  </si>
  <si>
    <t>Республика Крым, г. Керчь, ул. Сипягина, д. 8</t>
  </si>
  <si>
    <t>90:19:010116:1014</t>
  </si>
  <si>
    <t>Чуприкова В.А.</t>
  </si>
  <si>
    <t>Республика Крым, г. Керчь, ул. Холмогорская, д. 49</t>
  </si>
  <si>
    <t>90:19:010103:28052</t>
  </si>
  <si>
    <t>Гребенюк А.П.</t>
  </si>
  <si>
    <t>Республика Крым, г. Керчь, ул. Карла Либкнехта, д. 24</t>
  </si>
  <si>
    <t>90:19:010110:29687</t>
  </si>
  <si>
    <t>Билоцерковский В.В.</t>
  </si>
  <si>
    <t>Республика Крым, г. Керчь, в районе шоссе Героев Эльтигена</t>
  </si>
  <si>
    <t>90:19:010102:293</t>
  </si>
  <si>
    <t>ООО &amp;quot;МЕД-СЕРВИС&amp;quot;</t>
  </si>
  <si>
    <t>ИП Семений В.И.</t>
  </si>
  <si>
    <t>Республика Крым, г. Керчь, ш. Вокзальное, д. 43-А</t>
  </si>
  <si>
    <t>магазины (код 4.4.)</t>
  </si>
  <si>
    <t>90:19:010109:2047</t>
  </si>
  <si>
    <t>ООО СЗ &amp;quot;Керчьинвестстрой&amp;quot;</t>
  </si>
  <si>
    <t>Республика Крым, г. Керчь, ул. Кирова, д. 74б</t>
  </si>
  <si>
    <t>Среднеэтажная жилая застройка (2.5).</t>
  </si>
  <si>
    <t>90:19:010113:3569</t>
  </si>
  <si>
    <t>АО &amp;quot;КРЫММОРГИДРОСТРОЙ&amp;quot;</t>
  </si>
  <si>
    <t>Республика Крым, г. Керчь, ул. Танкистов, д. 4</t>
  </si>
  <si>
    <t>производственная деятельность (6.0)</t>
  </si>
  <si>
    <t>90:19:010102:313</t>
  </si>
  <si>
    <t>ООО СЗ &amp;quot;ФлагманСтрой&amp;quot;</t>
  </si>
  <si>
    <t>Республика Крым, г. Керчь, в районе Вокзального шоссе</t>
  </si>
  <si>
    <t>90:19:010108:1202</t>
  </si>
  <si>
    <t>Кириченко Д.В.</t>
  </si>
  <si>
    <t>Республика Крым, г. Керчь, пер. Станционный, д. 5</t>
  </si>
  <si>
    <t>90:19:010110:29706</t>
  </si>
  <si>
    <t>Республика Крым, г. Керчь, ул. Ульяновых, д. 43</t>
  </si>
  <si>
    <t>Вайнштейн М.Ф.</t>
  </si>
  <si>
    <t>Республика Крым, г. Керчь, ул. Пролетарская, д. 15</t>
  </si>
  <si>
    <t>90:19:010109:3223</t>
  </si>
  <si>
    <t>РНКБ Банк (ПАО)</t>
  </si>
  <si>
    <t>Банковская и страховая деятельность (код 4.5.)</t>
  </si>
  <si>
    <t>90:19:010106:79</t>
  </si>
  <si>
    <t>Ирха Р.В.</t>
  </si>
  <si>
    <t>Республика Крым, г. Керчь, в районе западной платформы Автовокзала</t>
  </si>
  <si>
    <t>обслуживание жилой застройки (2.7)</t>
  </si>
  <si>
    <t>90:19:010109:2467</t>
  </si>
  <si>
    <t>МЧП &amp;quot;Тедерадиокомпания &amp;quot;Бриз&amp;quot;</t>
  </si>
  <si>
    <t>Республика Крым, г. Керчь, ул. Чернышевского, д. 47 А</t>
  </si>
  <si>
    <t>связь (6.8)</t>
  </si>
  <si>
    <t>90:19:010109:2966</t>
  </si>
  <si>
    <t>АО &amp;quot;КЗСК &amp;quot;Сармат&amp;quot;</t>
  </si>
  <si>
    <t>Республика Крым, г. Керчь, ул. Котовского, 3 (участок № 3)</t>
  </si>
  <si>
    <t>90:19:010110:234</t>
  </si>
  <si>
    <t>Республика Крым, г. Керчь, ул. Котовского, 3, земельный участок № 6</t>
  </si>
  <si>
    <t>90:19:010110:322</t>
  </si>
  <si>
    <t>ИП Отабаев К.</t>
  </si>
  <si>
    <t>Республика Крым, г. Керчь, ул. Ворошилова, д. 8</t>
  </si>
  <si>
    <t>90:19:010105:2808</t>
  </si>
  <si>
    <t>Корчемаха Н.В.</t>
  </si>
  <si>
    <t>Республика Крым, г. Керчь, ул. Чкалова, д. 69/38</t>
  </si>
  <si>
    <t>Объекты придорожного сервиса ( код4.9.1).</t>
  </si>
  <si>
    <t>90:19:010109:3397</t>
  </si>
  <si>
    <t>ООО &amp;quot;ЛЮБАВА&amp;quot;</t>
  </si>
  <si>
    <t>Республика Крым, г. Керчь, ул. Генерала Косоногова, д. 7б</t>
  </si>
  <si>
    <t>гостиничное обслуживание (4.7)</t>
  </si>
  <si>
    <t>ООО &amp;quot;Керчь транс ойл&amp;quot;</t>
  </si>
  <si>
    <t>Республика Крым, г. Керчь, ул. Ушинского, д. 11</t>
  </si>
  <si>
    <t>90:19:010106:100</t>
  </si>
  <si>
    <t>90:19:010106:99</t>
  </si>
  <si>
    <t>ООО &amp;quot;АТП-1263&amp;quot;</t>
  </si>
  <si>
    <t>Республика Крым, г. Керчь, ш. Индустриальное, д. 15</t>
  </si>
  <si>
    <t>90:19:010107:133</t>
  </si>
  <si>
    <t>90:19:010107:132</t>
  </si>
  <si>
    <t>Пшеничникова Г.Ф.</t>
  </si>
  <si>
    <t>Республика Крым, г. Керчь, пер. Лагерный, д. 20б</t>
  </si>
  <si>
    <t>90:19:010116:980</t>
  </si>
  <si>
    <t>ООО &amp;quot;Керчь девелопмент&amp;quot;</t>
  </si>
  <si>
    <t>Республика Крым, г. Керчь, ул. Кирова, д. 74</t>
  </si>
  <si>
    <t>90:19:010113:4921</t>
  </si>
  <si>
    <t>ООО &amp;quot;Черноморка&amp;quot;</t>
  </si>
  <si>
    <t>Республика Крым, г. Керчь, ул. Тургенева, д. 1</t>
  </si>
  <si>
    <t>90:19:000000:89</t>
  </si>
  <si>
    <t>ООО &amp;quot;Прибрежный&amp;quot;</t>
  </si>
  <si>
    <t>Республика Крым, г. Керчь, по ул. Тургенева, 1-б</t>
  </si>
  <si>
    <t>90:19:000000:88</t>
  </si>
  <si>
    <t>ДП &amp;quot;Пансионат Коралл&amp;quot; ЧП &amp;quot;Пансионат Коралл&amp;quot;</t>
  </si>
  <si>
    <t>Республика Крым, г. Керчь, ул. Галины Петровой, д.120, район Эльтиген</t>
  </si>
  <si>
    <t>90:19:010101:786</t>
  </si>
  <si>
    <t>Овчинников А.Г.</t>
  </si>
  <si>
    <t>Республика Крым, г. Керчь, пер. Димитрова, д. 4</t>
  </si>
  <si>
    <t>Гостиничное обслуживание</t>
  </si>
  <si>
    <t>ООО &amp;quot;ГИР&amp;quot;</t>
  </si>
  <si>
    <t>90:19:010109:4575</t>
  </si>
  <si>
    <t>ООО &amp;quot;БОСПОР-2007&amp;quot;</t>
  </si>
  <si>
    <t>Республика Крым, г. Керчь, в районе ул. Кирова, 76-а</t>
  </si>
  <si>
    <t>для строительства и обслуживания торгово-развлектального комплекса в районе ул. Кирова, 76-а в г. Керчи</t>
  </si>
  <si>
    <t>90:19:010113:589</t>
  </si>
  <si>
    <t>ООО &amp;quot;Крымэнергоресурс&amp;quot;</t>
  </si>
  <si>
    <t>Республика Крым, г. Керчь, ул. Горького, д. 3ж</t>
  </si>
  <si>
    <t>Объекты дорожного сервиса (код 4.9.1)</t>
  </si>
  <si>
    <t>90:19:010112:2898</t>
  </si>
  <si>
    <t>Крючков С.В.</t>
  </si>
  <si>
    <t>Республика Крым, г. Керчь, ул. Большая, д. 12</t>
  </si>
  <si>
    <t>Для индивидуального жилищного строительства (код 2.1.)</t>
  </si>
  <si>
    <t>90:19:010116:57</t>
  </si>
  <si>
    <t>ООО &amp;quot;Керченское АТП № 1413&amp;quot;</t>
  </si>
  <si>
    <t>Республика Крым, г. Керчь, ш. Вокзальное, д. 44</t>
  </si>
  <si>
    <t>автомобильный транспорт (7.2), склады (6.9)</t>
  </si>
  <si>
    <t>90:19:010110:3426</t>
  </si>
  <si>
    <t>Республика Крым, г. Керчь, ул. Генерала Кулакова, д. 2а</t>
  </si>
  <si>
    <t>среднеэтажная жилая застройка (2.5), многоэтажная жилая застройка (2.6)</t>
  </si>
  <si>
    <t>90:19:010115:907</t>
  </si>
  <si>
    <t>ООО &amp;quot;СТРОЙЦЕНТР&amp;quot;</t>
  </si>
  <si>
    <t>Республика Крым, г. Керчь, ул. Маршала Еременко, д. 7</t>
  </si>
  <si>
    <t>90:19:010109:2539</t>
  </si>
  <si>
    <t>Каштанов С.В.</t>
  </si>
  <si>
    <t>Республика Крым, г. Керчь, пер. Огородный, 10</t>
  </si>
  <si>
    <t>90:19:010110:29821</t>
  </si>
  <si>
    <t>ООО &amp;quot;Южная дистрибьюторская компания&amp;quot;</t>
  </si>
  <si>
    <t>Республика Крым, г. Керчь, ш. Индустриальное, д. 6</t>
  </si>
  <si>
    <t>90:19:010107:2324</t>
  </si>
  <si>
    <t>ООО &amp;quot;М-ПЛЮС&amp;quot;</t>
  </si>
  <si>
    <t>Республика Крым, г. Керчь, ул. Горького, д. 3 г</t>
  </si>
  <si>
    <t>90:19:010112:17331</t>
  </si>
  <si>
    <t>Республика Крым, г. Керчь, ул. Степана Разина, д. 6</t>
  </si>
  <si>
    <t>магазины (4.4), банковская и страховая деятельность (4.5), общественное питание (4.6)</t>
  </si>
  <si>
    <t>90:19:010113:26452</t>
  </si>
  <si>
    <t>Малицкая Н.В.</t>
  </si>
  <si>
    <t>Республика Крым, г. Керчь, ул. Ульяновых, д. 1-б</t>
  </si>
  <si>
    <t>90:19:010103:28060</t>
  </si>
  <si>
    <t>ООО &amp;quot;ИА &amp;quot;КРЭЛКОМ&amp;quot;</t>
  </si>
  <si>
    <t>Республика Крым, г. Керчь, ул. Мира, д. 3</t>
  </si>
  <si>
    <t>деловое управление (4.1), гостиничное обслуживание (4.7)</t>
  </si>
  <si>
    <t>90:19:010103:3497</t>
  </si>
  <si>
    <t>ИП Васьянов Н.Н.</t>
  </si>
  <si>
    <t>Республика Крым, г. Керчь, в районе Индустриального шоссе, 3</t>
  </si>
  <si>
    <t>обслуживание жилой застройки (код 2.7), обслуживание автотранспорта (код 4.9)</t>
  </si>
  <si>
    <t>90:19:010105:1618</t>
  </si>
  <si>
    <t>Абибулаев Н.Ф.</t>
  </si>
  <si>
    <t>Республика Крым, г. Керчь, в районе ул. 1-я Пятилетка, 27</t>
  </si>
  <si>
    <t>90:19:010113:2264</t>
  </si>
  <si>
    <t>Сукач О.Б.</t>
  </si>
  <si>
    <t>Республика Крым, г. Керчь, в районе Таврической площади</t>
  </si>
  <si>
    <t>общественное питание (код 4.6)</t>
  </si>
  <si>
    <t>90:19:010105:499</t>
  </si>
  <si>
    <t>ООО &amp;quot;ФОРУМ&amp;quot;</t>
  </si>
  <si>
    <t>Республика Крым, г. Керчь, в районе пер. Кооперативный</t>
  </si>
  <si>
    <t>под размещение торгово-развлекательного комплекса</t>
  </si>
  <si>
    <t>90:19:010109:368</t>
  </si>
  <si>
    <t>Дубовая С.Е.</t>
  </si>
  <si>
    <t>Республика Крым, г. Керчь, ул. Маршала Еременко, д. 30-Б</t>
  </si>
  <si>
    <t>90:19:010112:1815</t>
  </si>
  <si>
    <t>ИП Опарин И.А.</t>
  </si>
  <si>
    <t>Республика Крым, г. Керчь, ул. Первых Космонавтов, д. 1</t>
  </si>
  <si>
    <t>магазины, амбулаторно-поликлиническое обслуживание</t>
  </si>
  <si>
    <t>90:19:010103:4112</t>
  </si>
  <si>
    <t>ООО &amp;quot;КЕРЧЕНСКАЯ МЕТАЛЛОБАЗА&amp;quot;</t>
  </si>
  <si>
    <t>Республика Крым, г. Керчь, ул. Разъездная, д. 4</t>
  </si>
  <si>
    <t>90:19:010110:29849</t>
  </si>
  <si>
    <t>ИП Нурмамбетов А.М.</t>
  </si>
  <si>
    <t>Республика Крым, г. Керчь, ул. Левина, д. 32</t>
  </si>
  <si>
    <t>90:19:010110:29824</t>
  </si>
  <si>
    <t>ООО &amp;quot;Южное сияние&amp;quot;</t>
  </si>
  <si>
    <t>Республика Крым, г. Керчь, по ул. Цементная Слободка, 15</t>
  </si>
  <si>
    <t>90:19:010106:351</t>
  </si>
  <si>
    <t>ООО &amp;quot;Центр-Комфорт&amp;quot;</t>
  </si>
  <si>
    <t>90:19:010107:2330</t>
  </si>
  <si>
    <t>Республика Крым, г. Керчь, ш. Героев Сталинграда, д. 12 а</t>
  </si>
  <si>
    <t>объекты придорожного сервиса</t>
  </si>
  <si>
    <t>90:19:010105:2224</t>
  </si>
  <si>
    <t>Бенюх А.В.</t>
  </si>
  <si>
    <t>Республика Крым, г. Керчь, ул. Аршинцевская Коса, д. 9</t>
  </si>
  <si>
    <t>здравоохранение(3.4), культурное развитие(3.6)_x000D_
для обслуживания здания, клуба</t>
  </si>
  <si>
    <t>90:19:010101:799</t>
  </si>
  <si>
    <t>Общество с ограниченной ответственностью &amp;quot;Херсонка&amp;quot;</t>
  </si>
  <si>
    <t>Пищевая промышленность (код 6.4).</t>
  </si>
  <si>
    <t>90:19:000000:48</t>
  </si>
  <si>
    <t>Тюрин В.Б.</t>
  </si>
  <si>
    <t>Республика Крым, г. Керчь, пер. Рыбацкий, д. 13</t>
  </si>
  <si>
    <t>для индивидуального жилищного строительства (код 2.1.)</t>
  </si>
  <si>
    <t>90:19:010103:519</t>
  </si>
  <si>
    <t>Ривкин М.Э.</t>
  </si>
  <si>
    <t>Республика Крым, г. Керчь, проезд Адмиралтейский, д. 6</t>
  </si>
  <si>
    <t>90:19:010109:495</t>
  </si>
  <si>
    <t>Шульга Т.С.</t>
  </si>
  <si>
    <t>Республика Крым, г. Керчь, ул. Орджоникидзе, д. 1-в</t>
  </si>
  <si>
    <t>90:19:010102:119</t>
  </si>
  <si>
    <t>Станиславская О.Н.</t>
  </si>
  <si>
    <t>Республика Крым, г. Керчь, ул. Орджоникидзе, д. 117 а</t>
  </si>
  <si>
    <t>магазины (код4.4)</t>
  </si>
  <si>
    <t>90:19:010103:5234</t>
  </si>
  <si>
    <t>Прожуан Р.В.</t>
  </si>
  <si>
    <t>Республика Крым, г. Керчь, ш. Героев Сталинграда, д. 8а</t>
  </si>
  <si>
    <t>90:19:010105:1629</t>
  </si>
  <si>
    <t>Республика Крым, г. Керчь, ул. Пролетарская, д. 44 А</t>
  </si>
  <si>
    <t>90:19:010109:3831</t>
  </si>
  <si>
    <t>Ткаченко Ю.В.</t>
  </si>
  <si>
    <t>Республика Крым, г. Керчь, ш. Вокзальное, д. 36в</t>
  </si>
  <si>
    <t>магазины с 20.08.2019</t>
  </si>
  <si>
    <t>90:19:010110:29677</t>
  </si>
  <si>
    <t>ООО &amp;quot;Фонехе&amp;quot;</t>
  </si>
  <si>
    <t>Республика Крым, г. Керчь, ул. Цементная Слободка, д. 15</t>
  </si>
  <si>
    <t>Деловое управление (4.1.)</t>
  </si>
  <si>
    <t>90:19:010106:352</t>
  </si>
  <si>
    <t>Республика Крым, г. Керчь, ул. Айвазовского, д. 9-Б</t>
  </si>
  <si>
    <t>90:19:010109:477</t>
  </si>
  <si>
    <t>Щербула М.Л.</t>
  </si>
  <si>
    <t>Республика Крым, г. Керчь, район ул. Самойленко, 10</t>
  </si>
  <si>
    <t>магазины, деловое управление.</t>
  </si>
  <si>
    <t>90:19:010109:2323</t>
  </si>
  <si>
    <t>Брусаков С.А.</t>
  </si>
  <si>
    <t>Республика Крым, г. Керчь, пер. 5 Босфорский, д. 8</t>
  </si>
  <si>
    <t>деловое управление (4.1), склады (6.9), магазины (4.4)</t>
  </si>
  <si>
    <t>90:19:010106:378</t>
  </si>
  <si>
    <t>среднеэтажная жилая застройка (2.5)</t>
  </si>
  <si>
    <t>90:19:010113:26531</t>
  </si>
  <si>
    <t>Пономаренко Н.Д.</t>
  </si>
  <si>
    <t>Республика Крым, г. Керчь, ул. Нижне-Приморская, д. 28</t>
  </si>
  <si>
    <t>охота и рыбалка (5.3)</t>
  </si>
  <si>
    <t>90:19:010103:1529</t>
  </si>
  <si>
    <t>ИП Тищенко Л.Д.</t>
  </si>
  <si>
    <t>Республика Крым, г. Керчь, ш. Вокзальное, д. 99</t>
  </si>
  <si>
    <t>90:19:010108:766</t>
  </si>
  <si>
    <t>Кануников Г.Г.</t>
  </si>
  <si>
    <t>Республика Крым, г. Керчь, ул. Курсантов, д. 15</t>
  </si>
  <si>
    <t>деловое управление</t>
  </si>
  <si>
    <t>90:19:010109:2087</t>
  </si>
  <si>
    <t>Республика Крым, г. Керчь, ул. Полевая, 18-а, участок № 1</t>
  </si>
  <si>
    <t>90:19:010109:3367</t>
  </si>
  <si>
    <t>Позднякова В.А.</t>
  </si>
  <si>
    <t>Республика Крым, г. Керчь, пер 6 Степной, 10</t>
  </si>
  <si>
    <t>Для индивидуального жилищного строительства (код 2.1)</t>
  </si>
  <si>
    <t>90:19:010116:6558</t>
  </si>
  <si>
    <t>Голованенко С.П.</t>
  </si>
  <si>
    <t>Республика Крым, г. Керчь, ул. Шевякова - ул. Горького</t>
  </si>
  <si>
    <t>служебные гаражи</t>
  </si>
  <si>
    <t>90:19:010112:17439</t>
  </si>
  <si>
    <t>ООО &amp;quot;ЦЕНТР&amp;quot;</t>
  </si>
  <si>
    <t>Обслуживание автотранспорта- код 4.9</t>
  </si>
  <si>
    <t>90:19:010112:17440</t>
  </si>
  <si>
    <t>90:19:010112:17437</t>
  </si>
  <si>
    <t>ООО &amp;quot;КЕРСЕВ&amp;quot;</t>
  </si>
  <si>
    <t>90:19:010109:27105</t>
  </si>
  <si>
    <t>Республика Крым, г. Керчь, ул. Строителей, д. 34 г</t>
  </si>
  <si>
    <t>90:19:010113:272</t>
  </si>
  <si>
    <t>Республика Крым, г. Керчь, ул. Ленина, д. 37</t>
  </si>
  <si>
    <t>90:19:010109:26945</t>
  </si>
  <si>
    <t>Мотало В.С.</t>
  </si>
  <si>
    <t>Республика Крым, г. Керчь, ул. Пошивальникова, д. 52</t>
  </si>
  <si>
    <t>магазины(код 4.4); среднеэтажная жилая застройка (кд 2.5); бытовое обслуживание (код 3.3.); амбулаторно-поликлиничесоке обслуживание (код 3.4.1); деловое управление(код 4.1.); банковская и страховая деятельность (код 4.5.); общественное питание (код 4.5.); гостиничное обслуживание (код 4.7.); развлечения (код 4.8.); спорт (код 5.1.)</t>
  </si>
  <si>
    <t>90:19:010112:17506</t>
  </si>
  <si>
    <t>Яровый П.Д.</t>
  </si>
  <si>
    <t>Республика Крым, г. Керчь, ул Горького, д 3з, в районе жилой застройки</t>
  </si>
  <si>
    <t>объекты гаражного назначения (код 2.7.1.)</t>
  </si>
  <si>
    <t>90:19:010112:2751</t>
  </si>
  <si>
    <t>Республика Крым, г. Керчь, ул. Ленина, д. 1</t>
  </si>
  <si>
    <t>90:19:010109:26606</t>
  </si>
  <si>
    <t>Крючкова В.Г.</t>
  </si>
  <si>
    <t>Республика Крым, г. Керчь, ул. Радищева, д. 14</t>
  </si>
  <si>
    <t>90:19:010116:6682</t>
  </si>
  <si>
    <t>ИП Ступников Д.В.</t>
  </si>
  <si>
    <t>Республика Крым, г. Керчь, ул. Галины Петровой, д. 120 а</t>
  </si>
  <si>
    <t>90:19:010101:3708</t>
  </si>
  <si>
    <t>Скуратова Е.А.</t>
  </si>
  <si>
    <t>Республика Крым, г. Керчь, ул. Ленина, д. 11</t>
  </si>
  <si>
    <t>магазины (4.4), бытовое обслуживание (4.7), деловое управление (4.1), банковская и страховая деятельность (4.5), гостиничное обслуживание (4.7), развлечения (4.8)</t>
  </si>
  <si>
    <t>90:19:010109:6179</t>
  </si>
  <si>
    <t>Республика Крым, г. Керчь, ул. Мирошника, д. 57</t>
  </si>
  <si>
    <t>Бураев С.С.</t>
  </si>
  <si>
    <t>Республика Крым, г. Керчь, ул. Ващенко, д. 7</t>
  </si>
  <si>
    <t>автомобильный транспорт, склады</t>
  </si>
  <si>
    <t>90:19:010110:891</t>
  </si>
  <si>
    <t>ПГСК &amp;quot;ЮПИТЕР&amp;quot;</t>
  </si>
  <si>
    <t>90:19:000000:35</t>
  </si>
  <si>
    <t>Николаенко П.Ф.</t>
  </si>
  <si>
    <t>Республика Крым, г. Керчь, ул. Володи Дубинина, д. 31</t>
  </si>
  <si>
    <t>90:19:010109:3952</t>
  </si>
  <si>
    <t>Республика Крым, г. Керчь, Керчь</t>
  </si>
  <si>
    <t>энергетика (код 6.7.)</t>
  </si>
  <si>
    <t>90:19:010102:3068</t>
  </si>
  <si>
    <t>Пашинская В.Д.</t>
  </si>
  <si>
    <t>Республика Крым, г. Керчь, в районе ул Галины Петровой, 11</t>
  </si>
  <si>
    <t>для индивидуального жилищного строительства (код 2.1)</t>
  </si>
  <si>
    <t>90:19:010101:133</t>
  </si>
  <si>
    <t>Кылчик П.С.</t>
  </si>
  <si>
    <t>Республика Крым, г. Керчь, ул. Орджоникидзе, д. 2и</t>
  </si>
  <si>
    <t>строительная промышленность, склады</t>
  </si>
  <si>
    <t>90:19:010102:3053</t>
  </si>
  <si>
    <t>Мухтаров Т.М.О.</t>
  </si>
  <si>
    <t>Республика Крым, г. Керчь, ул. Генерала Петрова, д. 24-б</t>
  </si>
  <si>
    <t>90:19:010113:1513</t>
  </si>
  <si>
    <t>ИП Галицкая И.В.</t>
  </si>
  <si>
    <t>Республика Крым, г. Керчь, ул. Козлова, д. 29</t>
  </si>
  <si>
    <t>90:19:010109:27273</t>
  </si>
  <si>
    <t>Гора В.П.</t>
  </si>
  <si>
    <t>Республика Крым, г. Керчь, ул. Буденного, д. 9</t>
  </si>
  <si>
    <t>90:19:010105:16989</t>
  </si>
  <si>
    <t>ООО &amp;quot;КЕРЧЬ-РЫБА&amp;quot;</t>
  </si>
  <si>
    <t>Республика Крым, г. Керчь, ул. Кокорина, д. 139</t>
  </si>
  <si>
    <t>склады (код 6.9.)</t>
  </si>
  <si>
    <t>90:19:010110:30046</t>
  </si>
  <si>
    <t>Пупыкин О.Е.</t>
  </si>
  <si>
    <t>Республика Крым, г. Керчь, ул. Пирогова, д. 1/36</t>
  </si>
  <si>
    <t>90:19:010109:2268</t>
  </si>
  <si>
    <t>Пупыкина В.В.</t>
  </si>
  <si>
    <t>Республика Крым, г. Керчь, ул. Ленина, д. 40</t>
  </si>
  <si>
    <t>90:19:010109:2289</t>
  </si>
  <si>
    <t>Республика Крым, г. Керчь, ул. Кирова, д. 76</t>
  </si>
  <si>
    <t>90:19:010113:26624</t>
  </si>
  <si>
    <t>Республика Крым, г. Керчь, на пересении Куль-Обинского шоссе и ул. Чкалова</t>
  </si>
  <si>
    <t>среднеэтажная жилая застройка (код 2.5.); многоэтажная жилая застройка (высотная застройка) (код 2.6.)</t>
  </si>
  <si>
    <t>90:19:010105:16960</t>
  </si>
  <si>
    <t>Гриценко И.И.</t>
  </si>
  <si>
    <t>Республика Крым, г. Керчь, ул. Шлагбаумская, д. 38</t>
  </si>
  <si>
    <t>90:19:010109:26988</t>
  </si>
  <si>
    <t>Луценко С.Ю.</t>
  </si>
  <si>
    <t>Республика Крым, г. Керчь, ул. Генерала Петрова, д. 20</t>
  </si>
  <si>
    <t>Соболев В.С.</t>
  </si>
  <si>
    <t>Республика Крым, г. Керчь, пер. Сенной, д. 11</t>
  </si>
  <si>
    <t>деловое управление (4.1), образование и просвещение (3.5)</t>
  </si>
  <si>
    <t>90:19:010109:1222</t>
  </si>
  <si>
    <t>ООО &amp;quot;Башарат&amp;quot;</t>
  </si>
  <si>
    <t>Республика Крым, г. Керчь, ул. Генерала Петрова, д. 37-А</t>
  </si>
  <si>
    <t>90:19:010113:1396</t>
  </si>
  <si>
    <t>Лаврушко В.Ю.</t>
  </si>
  <si>
    <t>90:19:010109:5142</t>
  </si>
  <si>
    <t>Нурмамбетов А.М.</t>
  </si>
  <si>
    <t>Республика Крым, г. Керчь, ул. Пролетарская, д. 26 е</t>
  </si>
  <si>
    <t>гостиничное обслуживание (код 4.7.)</t>
  </si>
  <si>
    <t>Республика Крым, г. Керчь, ул. Пролетарская, д. 26 д</t>
  </si>
  <si>
    <t>общественное питание</t>
  </si>
  <si>
    <t>90:19:010109:27304</t>
  </si>
  <si>
    <t>Республика Крым, г. Керчь, ул. Пролетарская, д. 26 в</t>
  </si>
  <si>
    <t>гостиничное обслуживание</t>
  </si>
  <si>
    <t>Велишаев Э.Р.</t>
  </si>
  <si>
    <t>Республика Крым, г. Керчь, по улице Гагарина, 60</t>
  </si>
  <si>
    <t>90:19:010112:1604</t>
  </si>
  <si>
    <t>Рябчук Н.Л.</t>
  </si>
  <si>
    <t>Республика Крым, г. Керчь, ул. Генерала Косоногова, д. 32</t>
  </si>
  <si>
    <t>90:19:010101:3748</t>
  </si>
  <si>
    <t>Данилюк В.М.</t>
  </si>
  <si>
    <t>Республика Крым, г. Керчь, ул. Еременко, 30-в</t>
  </si>
  <si>
    <t>90:19:010112:17428</t>
  </si>
  <si>
    <t>ПК &amp;quot;Автокооператив &amp;quot;Дружба&amp;quot;</t>
  </si>
  <si>
    <t>Республика Крым, г. Керчь, в районе ул. 2-й Пятилетки</t>
  </si>
  <si>
    <t>объекты гаражного назначения (код 2.7.1)</t>
  </si>
  <si>
    <t>90:19:010113:1141</t>
  </si>
  <si>
    <t>Грибань А.Я.</t>
  </si>
  <si>
    <t>90:19:010109:27389</t>
  </si>
  <si>
    <t>Прикольская О.А.</t>
  </si>
  <si>
    <t>Республика Крым, г. Керчь, ул. Шевякова, д. 132</t>
  </si>
  <si>
    <t>90:19:010112:17635</t>
  </si>
  <si>
    <t>пищевая промышленность</t>
  </si>
  <si>
    <t>Буханцов В.А.</t>
  </si>
  <si>
    <t>Республика Крым, г. Керчь, ул. Дружбы, д. 13</t>
  </si>
  <si>
    <t>90:19:010112:17705</t>
  </si>
  <si>
    <t>Удрас Л.Н.</t>
  </si>
  <si>
    <t>Республика Крым, г. Керчь, ул. Белинского, д. 12</t>
  </si>
  <si>
    <t>90:19:010109:27438</t>
  </si>
  <si>
    <t>склады, магазины</t>
  </si>
  <si>
    <t>90:19:010110:1327</t>
  </si>
  <si>
    <t>Кирносова Е.Н.</t>
  </si>
  <si>
    <t>90:19:010109:26925</t>
  </si>
  <si>
    <t>Вайнштейн В.Ф.</t>
  </si>
  <si>
    <t>Республика Крым, г. Керчь, ш. Героев Сталинграда, д. 56</t>
  </si>
  <si>
    <t>90:19:010105:2616</t>
  </si>
  <si>
    <t>ООО &amp;quot;РЕАЛ-ИНВЕСТ&amp;quot;</t>
  </si>
  <si>
    <t>Республика Крым, г. Керчь, ул. Пушкина, д. 69 а</t>
  </si>
  <si>
    <t>90:19:010109:27260</t>
  </si>
  <si>
    <t>ООО &amp;quot;СТРОЙСЕРВИС КЕРЧЬ&amp;quot;</t>
  </si>
  <si>
    <t>Республика Крым, г. Керчь, ул. Пирогова, д. 16-а</t>
  </si>
  <si>
    <t>для реконструкции нежилых зданий под торгово-офисный комплекс и дальнейшее обслуживание торгово-офисного комплекса с подъездным путем по ул. Пирогова, 16-а в г. Керчи</t>
  </si>
  <si>
    <t>90:19:010109:3916</t>
  </si>
  <si>
    <t>для строительства, обслуживания и ремонта объекта транспортной инфраструктуры: организация подъездного пути по ул. Пирогова, 16-а в г. Керчи</t>
  </si>
  <si>
    <t>90:19:010109:26583</t>
  </si>
  <si>
    <t>ПК &amp;quot;ГК ЖЕЛЕЗНОДОРОЖНЫЙ&amp;quot;</t>
  </si>
  <si>
    <t>Республика Крым, г. Керчь, по ул Дейкало (район ЦММ), земельный участок № 2</t>
  </si>
  <si>
    <t>90:19:010103:2108</t>
  </si>
  <si>
    <t>Республика Крым, г. Керчь, ул Дейкало (район ЦММ)</t>
  </si>
  <si>
    <t>Объекты гаражного назначения (2.7.1)</t>
  </si>
  <si>
    <t>90:19:010103:1950</t>
  </si>
  <si>
    <t>ИП Наджафов А.М.О.</t>
  </si>
  <si>
    <t>Республика Крым, г. Керчь, ул. Козлова, д. 22</t>
  </si>
  <si>
    <t>общественное питание (4.6)</t>
  </si>
  <si>
    <t>90:19:010109:2720</t>
  </si>
  <si>
    <t>Штрассер Л.В.</t>
  </si>
  <si>
    <t>Республика Крым, г. Керчь, ул. Пролетарская, д. 10-А</t>
  </si>
  <si>
    <t>90:19:010109:5865</t>
  </si>
  <si>
    <t>Гребенников Р.А.</t>
  </si>
  <si>
    <t>Республика Крым, г. Керчь, ул. Советская, д. 36</t>
  </si>
  <si>
    <t>90:19:010109:4558</t>
  </si>
  <si>
    <t>Шляпцева М.А.</t>
  </si>
  <si>
    <t>Республика Крым, г. Керчь, ул. Розы Люксембург, д. 23 ж</t>
  </si>
  <si>
    <t>90:19:010113:26751</t>
  </si>
  <si>
    <t>Кухарская С.В.</t>
  </si>
  <si>
    <t>культурное развитие</t>
  </si>
  <si>
    <t>90:19:010109:461</t>
  </si>
  <si>
    <t>Зурабян Е.Н.</t>
  </si>
  <si>
    <t>амбулаторно-поликлиническое обслуживание (код 3.4.1)</t>
  </si>
  <si>
    <t>ИП Олейникова М.В.</t>
  </si>
  <si>
    <t>Республика Крым, г. Керчь, ш. Героев Сталинграда, д. 12</t>
  </si>
  <si>
    <t>90:19:010105:17027</t>
  </si>
  <si>
    <t>Кравцов С.А.</t>
  </si>
  <si>
    <t>Республика Крым, г. Керчь, пер. Чкаловский 2-й, д. 3</t>
  </si>
  <si>
    <t>90:19:010109:5776</t>
  </si>
  <si>
    <t>АО  &amp;quot;Керчьгаз&amp;quot;</t>
  </si>
  <si>
    <t>Республика Крым, г. Керчь, ш. Героев Сталинграда, д. 4а</t>
  </si>
  <si>
    <t>90:19:010105:17035</t>
  </si>
  <si>
    <t>ПГК &amp;quot;Восточный&amp;quot;</t>
  </si>
  <si>
    <t>Республика Крым, г. Керчь, ул. Капитана Алиева, д. 10</t>
  </si>
  <si>
    <t>90:19:000000:152</t>
  </si>
  <si>
    <t>Казачек О.М.</t>
  </si>
  <si>
    <t>строительная промышленность ( код 6.6)</t>
  </si>
  <si>
    <t>90:19:010110:1049</t>
  </si>
  <si>
    <t>Джаппаров А.Р.</t>
  </si>
  <si>
    <t>деловое управление, общественное питание</t>
  </si>
  <si>
    <t>90:19:010110:2710</t>
  </si>
  <si>
    <t>ИП Чертов А.П.</t>
  </si>
  <si>
    <t>Республика Крым, г. Керчь, ул. Полевая, д. 17 в</t>
  </si>
  <si>
    <t>магазины (код 4.40, рынки (код 4.3.)</t>
  </si>
  <si>
    <t>90:19:010110:2482</t>
  </si>
  <si>
    <t>90:19:010112:1732</t>
  </si>
  <si>
    <t>ООО &amp;quot;Юго-Восток&amp;quot;</t>
  </si>
  <si>
    <t>Республика Крым, г. Керчь, ул. Генерала Косоногова, д. 23</t>
  </si>
  <si>
    <t>размещение базы отдыха</t>
  </si>
  <si>
    <t>90:19:010101:3741</t>
  </si>
  <si>
    <t>Насыбулаева Н.</t>
  </si>
  <si>
    <t>Республика Крым, г. Керчь, ул. Буденного, д. 20 а</t>
  </si>
  <si>
    <t>90:19:010105:3155</t>
  </si>
  <si>
    <t>ООО &amp;quot;Инфлот-Универсал&amp;quot;</t>
  </si>
  <si>
    <t>Республика Крым, г. Керчь, ул. Аршинцевская Коса, д. 4</t>
  </si>
  <si>
    <t>90:19:010102:312</t>
  </si>
  <si>
    <t>Аникушина Н.А.</t>
  </si>
  <si>
    <t>90:19:010109:6011</t>
  </si>
  <si>
    <t>МУП МОГОК РК &amp;quot;ДРСПУ&amp;quot;</t>
  </si>
  <si>
    <t>Республика Крым, г. Керчь, ул. Сморжевского, д. 1а</t>
  </si>
  <si>
    <t>рынки</t>
  </si>
  <si>
    <t>90:19:010113:26613</t>
  </si>
  <si>
    <t>Республика Крым, г. Керчь, ул. Сенная площадь, 1, ул. Пролетарская, 11</t>
  </si>
  <si>
    <t>90:19:010109:27518</t>
  </si>
  <si>
    <t>Республика Крым, г. Керчь, ул. Ворошилова, д. 4</t>
  </si>
  <si>
    <t>под обслуживание существующего рынка по ул. Ворошилова, 4 в г. Керчи</t>
  </si>
  <si>
    <t>90:19:010105:16975</t>
  </si>
  <si>
    <t>Республика Крым, г. Керчь, ул. Ярошенко, д. 25-27</t>
  </si>
  <si>
    <t>90:19:010116:6808</t>
  </si>
  <si>
    <t>Республика Крым, г. Керчь, ул. Генерала Кулакова, д. 53</t>
  </si>
  <si>
    <t>90:19:010116:6850</t>
  </si>
  <si>
    <t>Республика Крым, г. Керчь, ул. Генерала Кулакова, д. 1 а</t>
  </si>
  <si>
    <t>90:19:010116:6849</t>
  </si>
  <si>
    <t>Республика Крым, г. Керчь, ул. Тургенева, д. 5</t>
  </si>
  <si>
    <t>90:19:010117:2391</t>
  </si>
  <si>
    <t>Республика Крым, г. Керчь, ул. Новогодняя, д. 35</t>
  </si>
  <si>
    <t>90:19:010117:2394</t>
  </si>
  <si>
    <t>Республика Крым, г. Керчь, ул. Радищева, д. 18</t>
  </si>
  <si>
    <t>90:19:010116:6848</t>
  </si>
  <si>
    <t>Республика Крым, г. Керчь, пер. Чернявского, д. 2 а</t>
  </si>
  <si>
    <t>90:19:010116:6807</t>
  </si>
  <si>
    <t>Республика Крым, г. Керчь, ул. Горького, д. 17 а</t>
  </si>
  <si>
    <t>рынки (4.3)</t>
  </si>
  <si>
    <t>90:19:010112:17530</t>
  </si>
  <si>
    <t>Республика Крым, г. Керчь, ул. Цибизова, д. 6</t>
  </si>
  <si>
    <t>90:19:010103:28463</t>
  </si>
  <si>
    <t>Республика Крым, г. Керчь, ул. Ульяновых, д. 20/46-48</t>
  </si>
  <si>
    <t>90:19:010103:28619</t>
  </si>
  <si>
    <t>Республика Крым, г. Керчь, ул. Свердлова, д. 49-а</t>
  </si>
  <si>
    <t>обслуживание железнодорожного пути , (вид разрешенного использования железнодорожный транспорт (код 7.1.)</t>
  </si>
  <si>
    <t>90:19:010106:1125</t>
  </si>
  <si>
    <t>Республика Крым, г. Керчь, ул. Мирошника. д. 57</t>
  </si>
  <si>
    <t>90:19:010110:2490</t>
  </si>
  <si>
    <t>бытовое ослуживание</t>
  </si>
  <si>
    <t>90:19:010109:27781</t>
  </si>
  <si>
    <t>ООО &amp;quot;Успех&amp;quot;</t>
  </si>
  <si>
    <t>Республика Крым, г. Керчь, ул. Кирова, д. 45</t>
  </si>
  <si>
    <t>деловое управление (4.1)</t>
  </si>
  <si>
    <t>90:19:010112:16999</t>
  </si>
  <si>
    <t>Скрипниченко А.А.</t>
  </si>
  <si>
    <t>Республика Крым, г. Керчь, ул. Розы Люксембург, д. 23 г</t>
  </si>
  <si>
    <t>магазины (код4.4.)</t>
  </si>
  <si>
    <t>90:19:010113:26788</t>
  </si>
  <si>
    <t>Коча Т.П.</t>
  </si>
  <si>
    <t>Республика Крым, г. Керчь, ул. Полевая, д. 3</t>
  </si>
  <si>
    <t>для смешанного использования -обслуживания магазина и жилого дома, земельного участка для обслуживания мастерской и земельного участка для обслуживания жилого дома и хозяйственных построек по ул. Полевая, 3 в г. Керчи</t>
  </si>
  <si>
    <t>90:19:010112:194</t>
  </si>
  <si>
    <t>Республика Крым, г. Керчь, по ул Полевая, д 3</t>
  </si>
  <si>
    <t>90:19:010112:212</t>
  </si>
  <si>
    <t>90:19:010112:199</t>
  </si>
  <si>
    <t>Республика Крым, г. Керчь, ул. Еременко, 30</t>
  </si>
  <si>
    <t>деловое управление, бытовое обслуживание</t>
  </si>
  <si>
    <t>90:19:010112:1823</t>
  </si>
  <si>
    <t>Малицкий В.В.</t>
  </si>
  <si>
    <t>Республика Крым, г. Керчь, по Вокзальному шоссе в районе аэропорта</t>
  </si>
  <si>
    <t>90:19:010108:430</t>
  </si>
  <si>
    <t>Пятерня В.К.</t>
  </si>
  <si>
    <t>Республика Крым, г. Керчь, ул. Козлова, д. 8 а</t>
  </si>
  <si>
    <t>90:19:010109:27567</t>
  </si>
  <si>
    <t>Республика Крым, г. Керчь, ул. Ващенко, д. 5</t>
  </si>
  <si>
    <t>90:19:010110:1487</t>
  </si>
  <si>
    <t>Бадалян Э.Б.</t>
  </si>
  <si>
    <t>Республика Крым, г. Керчь, ул. Карла Маркса, д. 24-а</t>
  </si>
  <si>
    <t>магазины, бытовое обслуживание, деловое управление, общественное питание</t>
  </si>
  <si>
    <t>90:19:010109:5292</t>
  </si>
  <si>
    <t>Фрундина Т.М.</t>
  </si>
  <si>
    <t>обслуживание автотранспорта (код 4.9.)</t>
  </si>
  <si>
    <t>90:19:010106:640</t>
  </si>
  <si>
    <t>Сеттаров З.И.</t>
  </si>
  <si>
    <t>Республика Крым, г. Керчь, пер. Юннатов, д. 15</t>
  </si>
  <si>
    <t>90:19:010103:29049</t>
  </si>
  <si>
    <t>Сидоренко С.И.</t>
  </si>
  <si>
    <t>Республика Крым, г. Керчь, ул. Козлова, д. 8-д</t>
  </si>
  <si>
    <t>90:19:010109:27566</t>
  </si>
  <si>
    <t>Осадчая О.М.</t>
  </si>
  <si>
    <t>ООО &amp;quot;Антонина&amp;quot;</t>
  </si>
  <si>
    <t>90:19:010109:27838</t>
  </si>
  <si>
    <t>Горлов А.В.</t>
  </si>
  <si>
    <t>Республика Крым, г. Керчь, ул. Льва Толстого, д. 101</t>
  </si>
  <si>
    <t>склады Код 6.9)</t>
  </si>
  <si>
    <t>90:19:010103:28987</t>
  </si>
  <si>
    <t>ООО &amp;quot;Керченский дом моряков&amp;quot;</t>
  </si>
  <si>
    <t>Республика Крым, г. Керчь, улица Марата, земельный участок 9</t>
  </si>
  <si>
    <t>Республика Крым, г. Керчь, ул. Горького, д. 2</t>
  </si>
  <si>
    <t>предпринимательство (4.0)</t>
  </si>
  <si>
    <t>90:19:010111:709</t>
  </si>
  <si>
    <t>Республика Крым, г. Керчь, ул. Маяка, д. 12</t>
  </si>
  <si>
    <t>90:19:010102:3094</t>
  </si>
  <si>
    <t>Республика Крым, г. Керчь, ул. Войкова, д. 1 б</t>
  </si>
  <si>
    <t>объекты придорожного сервиса (4.9.1)</t>
  </si>
  <si>
    <t>90:19:010115:946</t>
  </si>
  <si>
    <t>ПК &amp;quot;ГК &amp;quot;Пантикапей&amp;quot;</t>
  </si>
  <si>
    <t>Республика Крым, г. Керчь, ГСК &amp;quot;Пантикапей&amp;quot;</t>
  </si>
  <si>
    <t>объекты гаражного назначения_x000D_
Хранение автотранспорта (код 2.7.1)</t>
  </si>
  <si>
    <t>90:19:000000:240</t>
  </si>
  <si>
    <t>Марченко М.В.</t>
  </si>
  <si>
    <t>Республика Крым, г. Керчь, ул. Пирогова, д. 17</t>
  </si>
  <si>
    <t>среднеэтажная жилая застройка</t>
  </si>
  <si>
    <t>90:19:010109:27450</t>
  </si>
  <si>
    <t>Республика Крым, г. Керчь, в районе Аршинцевской косы</t>
  </si>
  <si>
    <t>под обслуживание существующей базы отдыха &amp;quot;Голубой огонек&amp;quot; на Аршинцевской косе в г. Керчи</t>
  </si>
  <si>
    <t>90:19:010101:146</t>
  </si>
  <si>
    <t>коммунальное обслуживание</t>
  </si>
  <si>
    <t>90:19:010102:3071</t>
  </si>
  <si>
    <t>Гусев И.В.</t>
  </si>
  <si>
    <t>Республика Крым, г. Керчь, ул. Объездная, д. 58</t>
  </si>
  <si>
    <t>90:19:010103:29095</t>
  </si>
  <si>
    <t>Обслуживающий кооператив &amp;quot;Гаражный кооператив &amp;quot;Судостроитель&amp;quot;</t>
  </si>
  <si>
    <t>Республика Крым, г. Керчь, в районе ул Орджоникидзе, 123</t>
  </si>
  <si>
    <t>под обслуживание автогаражного кооператива в районе ул. Орджоникидзе, 123 в г. Керчи</t>
  </si>
  <si>
    <t>90:19:010103:211</t>
  </si>
  <si>
    <t>ООО &amp;quot;Будстрой 777&amp;quot;</t>
  </si>
  <si>
    <t>под размещение многоквартирного жилого дома со встроенными торгово-бытовыми помещениями по ул. Войкова, 26 в г. Керчи</t>
  </si>
  <si>
    <t>90:19:010113:285</t>
  </si>
  <si>
    <t>Петриченко Н.Я.</t>
  </si>
  <si>
    <t>90:19:010109:5890</t>
  </si>
  <si>
    <t>Шишло С.С.</t>
  </si>
  <si>
    <t>Республика Крым, г. Керчь, ул. Ерёменко, 40</t>
  </si>
  <si>
    <t>гостиничное обслуживание, деловое управление, магазины, банковская и страховая деятельность, общественное питание</t>
  </si>
  <si>
    <t>90:19:010111:672</t>
  </si>
  <si>
    <t>90:19:010109:27545</t>
  </si>
  <si>
    <t>ООО &amp;quot;Радовит&amp;quot;</t>
  </si>
  <si>
    <t>Республика Крым, г. Керчь, ул. 23 Мая 1919 года, д. 13А</t>
  </si>
  <si>
    <t>магазины (код 4.4.0, вспомогательный - для индивидуального жилищного строительства (код 2.1.)</t>
  </si>
  <si>
    <t>90:19:010109:27513</t>
  </si>
  <si>
    <t>ГСК &amp;quot;СИГНАЛ-2&amp;quot;</t>
  </si>
  <si>
    <t>Республика Крым, г. Керчь, ул. Разъездная, д. 2/1</t>
  </si>
  <si>
    <t>обслуживание гаражей на срок установленный пунктом 8 данного договора</t>
  </si>
  <si>
    <t>90:19:010110:30231</t>
  </si>
  <si>
    <t>Пылёв А.Н.</t>
  </si>
  <si>
    <t>Республика Крым, г. Керчь, ул. 8 Марта, д. 43а</t>
  </si>
  <si>
    <t>90:19:010117:2381</t>
  </si>
  <si>
    <t>Макеева И.Л.</t>
  </si>
  <si>
    <t>Республика Крым, г. Керчь, ул. Косоногова, 1</t>
  </si>
  <si>
    <t>под обслуживание существующей базы отдыха &amp;quot;Жемчужный&amp;quot; по ул. Косоногова, 1 в г. Керчи</t>
  </si>
  <si>
    <t>90:19:010101:249</t>
  </si>
  <si>
    <t>Севастьянов М.И.</t>
  </si>
  <si>
    <t>Республика Крым, г. Керчь, в районе ул. Генерала Петрова, 2</t>
  </si>
  <si>
    <t>90:19:010113:1551</t>
  </si>
  <si>
    <t>Гусейнов А.Э.О.</t>
  </si>
  <si>
    <t>Республика Крым, г. Керчь, ул. Горького, д. 5-а</t>
  </si>
  <si>
    <t>90:19:010112:1304</t>
  </si>
  <si>
    <t>ООО &amp;quot;Марта&amp;quot;</t>
  </si>
  <si>
    <t>Республика Крым, г. Керчь, в районе ул. Рыбакова, 2</t>
  </si>
  <si>
    <t>90:19:010105:3634</t>
  </si>
  <si>
    <t>Боднар Е.Т.</t>
  </si>
  <si>
    <t>Республика Крым, г. Керчь, в районе ул Полевая</t>
  </si>
  <si>
    <t>90:19:010110:971</t>
  </si>
  <si>
    <t>Радькова О.П.</t>
  </si>
  <si>
    <t>Республика Крым, г. Керчь, пер. 3-й Эспланадный, д 10</t>
  </si>
  <si>
    <t>90:19:010109:28061</t>
  </si>
  <si>
    <t>Павленко А.Б.</t>
  </si>
  <si>
    <t>Республика Крым, г. Керчь, ш. Индустриальное, д. 23 а</t>
  </si>
  <si>
    <t>90:19:010105:2782</t>
  </si>
  <si>
    <t>Полтавцев М.А.</t>
  </si>
  <si>
    <t>Республика Крым, г. Керчь, ул. Циолковского, д. 21</t>
  </si>
  <si>
    <t>для эксплуатации недвижимого имущества</t>
  </si>
  <si>
    <t>90:19:010109:2755</t>
  </si>
  <si>
    <t>Черевко Ю.А.</t>
  </si>
  <si>
    <t>пищевая промышленность (код 6.4)</t>
  </si>
  <si>
    <t>90:19:010103:5085</t>
  </si>
  <si>
    <t>Иутинская Н.Л.</t>
  </si>
  <si>
    <t>Республика Крым, г. Керчь, пер. Чайковского, д. 7а</t>
  </si>
  <si>
    <t>90:19:010113:2846</t>
  </si>
  <si>
    <t>Колодкина М.Г.</t>
  </si>
  <si>
    <t>Республика Крым, г. Керчь, ул. Чехова, д. 52</t>
  </si>
  <si>
    <t>90:19:010103:29218</t>
  </si>
  <si>
    <t>Шиманчик И.А.</t>
  </si>
  <si>
    <t>Республика Крым, г. Керчь, ул. Театральная, д. 33</t>
  </si>
  <si>
    <t>для реконструкции объекта недвижимого имущества под офис и дальнейшее обслуживание офиса по ул. Театральная, 33 в г. Керчи</t>
  </si>
  <si>
    <t>90:19:010109:36</t>
  </si>
  <si>
    <t>Республика Крым, г. Керчь, ул. Маршала Еременко, д. 7 Ф</t>
  </si>
  <si>
    <t>для эксплуатации объектов капитального строительства, предназначенных для оказания гражданам амбулаторно-поликлинической медицинской помощи</t>
  </si>
  <si>
    <t>90:19:010110:30200</t>
  </si>
  <si>
    <t>Бардина Т.Л.</t>
  </si>
  <si>
    <t>Республика Крым, г. Керчь, пер. Агломератчиков, д. 16</t>
  </si>
  <si>
    <t>90:19:010103:29321</t>
  </si>
  <si>
    <t>ИП Осипов В.И.</t>
  </si>
  <si>
    <t>Республика Крым, г. Керчь, ул. Орджоникидзе, д. 17-а</t>
  </si>
  <si>
    <t>90:19:010103:2367</t>
  </si>
  <si>
    <t>Браморщик М.В.</t>
  </si>
  <si>
    <t>Республика Крым, г. Керчь, ул. Ватутина, д. 2 а</t>
  </si>
  <si>
    <t>90:19:010116:339</t>
  </si>
  <si>
    <t>Республика Крым, г. Керчь, ул. Пролетарская, д. 20б</t>
  </si>
  <si>
    <t>90:19:010109:28123</t>
  </si>
  <si>
    <t>Довгань О.В.</t>
  </si>
  <si>
    <t>Республика Крым, г. Керчь, ул. Генерала Кулакова, д. 79</t>
  </si>
  <si>
    <t>для обслуживания жилого дома и хозяйственных построек</t>
  </si>
  <si>
    <t>90:19:010116:7339</t>
  </si>
  <si>
    <t>Загамула О.А.</t>
  </si>
  <si>
    <t>Республика Крым, г. Керчь, ул. Аршинцевская Коса, д. 20</t>
  </si>
  <si>
    <t>спорт, причалы для маломерных судов</t>
  </si>
  <si>
    <t>90:19:010101:385</t>
  </si>
  <si>
    <t>ПГК &amp;quot;САДОВЫЙ&amp;quot;</t>
  </si>
  <si>
    <t>Республика Крым, г. Керчь, в Кировском районе города, по улице Заречная</t>
  </si>
  <si>
    <t>для эксплуатации объектов недвижимости</t>
  </si>
  <si>
    <t>90:19:010119:33</t>
  </si>
  <si>
    <t>ПК &amp;quot;ГК Фабричный&amp;quot;</t>
  </si>
  <si>
    <t>Республика Крым, г. Керчь, гаражно-строительный кооператив &amp;quot;Фабричный&amp;quot;</t>
  </si>
  <si>
    <t>объекты гаражного назначения (код 2.7.1.)_x000D_
Хранение автотранспорта (код 2.7.1)</t>
  </si>
  <si>
    <t>90:19:010103:3801</t>
  </si>
  <si>
    <t>Астапенкова Н.А.</t>
  </si>
  <si>
    <t>Республика Крым, г. Керчь, пер. Рясиной, д. 6</t>
  </si>
  <si>
    <t>90:19:010116:623</t>
  </si>
  <si>
    <t>Нечаев В.Е.</t>
  </si>
  <si>
    <t>Республика Крым, г. Керчь, ул. Трофимова, уч. 9</t>
  </si>
  <si>
    <t>90:19:010109:28144</t>
  </si>
  <si>
    <t>Бондаревская С.А.</t>
  </si>
  <si>
    <t>Республика Крым, г. Керчь, ул. Карла Маркса, д. 13</t>
  </si>
  <si>
    <t>под обслуживание магазина по ул. К.Маркса, 13 в г. Керчи</t>
  </si>
  <si>
    <t>90:19:010109:4033</t>
  </si>
  <si>
    <t>ПК ГК &amp;quot;ЦЕНТРАЛЬНЫЙ-КЕРЧЬ&amp;quot;</t>
  </si>
  <si>
    <t>Республика Крым, г. Керчь, по ул. Пушкина, в Кировском районе города, ГСК &amp;quot;Центральный&amp;quot;</t>
  </si>
  <si>
    <t>для эксплуатации объектов</t>
  </si>
  <si>
    <t>90:19:010109:2902</t>
  </si>
  <si>
    <t>Астахов М.А.</t>
  </si>
  <si>
    <t>Республика Крым, г. Керчь, ул. Марата, д. 12</t>
  </si>
  <si>
    <t>размещение спортивного объекта</t>
  </si>
  <si>
    <t>90:19:010105:2615</t>
  </si>
  <si>
    <t>Багмут Н.А.</t>
  </si>
  <si>
    <t>строительство и обслуживание магазинов</t>
  </si>
  <si>
    <t>90:19:010113:581</t>
  </si>
  <si>
    <t>ООО  &amp;quot;Крымстоун&amp;quot;</t>
  </si>
  <si>
    <t>Республика Крым, г. Керчь, ул. Орджоникидзе, д. 2г</t>
  </si>
  <si>
    <t>склады (6.9.0, автомобильный транспорт (код 7.2.)</t>
  </si>
  <si>
    <t>90:19:010102:3067</t>
  </si>
  <si>
    <t>Дьячкова Т.А.</t>
  </si>
  <si>
    <t>Республика Крым, г. Керчь, ул. Мирошника, д. 63 А</t>
  </si>
  <si>
    <t>90:19:010110:30314</t>
  </si>
  <si>
    <t>Головской Н.А.</t>
  </si>
  <si>
    <t>Республика Крым, г. Керчь, ул. Ульяновых, д. 8</t>
  </si>
  <si>
    <t>90:19:010103:29496</t>
  </si>
  <si>
    <t>ПК &amp;quot;Лодочный причал № 249&amp;quot;</t>
  </si>
  <si>
    <t>Республика Крым, г. Керчь, ул. Прибойная, д. 2</t>
  </si>
  <si>
    <t>причалы для маломерных судов (код 5.4.)</t>
  </si>
  <si>
    <t>90:19:010113:160</t>
  </si>
  <si>
    <t>МБДОУ г. Керчи РК &amp;quot;Детский сад комбинированного вида № 54 &amp;quot;Калина&amp;quot;</t>
  </si>
  <si>
    <t>Республика Крым, г. Керчь, ул. Орджоникидзе, д. 86</t>
  </si>
  <si>
    <t>дошкольное, начальное и среднее общее образование (3.5.1)</t>
  </si>
  <si>
    <t>90:19:010103:2593</t>
  </si>
  <si>
    <t>ИП Климова Л.Н.</t>
  </si>
  <si>
    <t>Республика Крым, г. Керчь, по ул. Еременко, 30-б</t>
  </si>
  <si>
    <t>90:19:010119:55</t>
  </si>
  <si>
    <t>Народицкий Я.А.</t>
  </si>
  <si>
    <t>Республика Крым, г. Керчь, ул. Орджоникидзе, д. 119-а</t>
  </si>
  <si>
    <t>90:19:010103:145</t>
  </si>
  <si>
    <t>ПК ГК &amp;quot;КОРЧЕВ&amp;quot;</t>
  </si>
  <si>
    <t>Республика Крым, г. Керчь, в районе Индустриального шоссе</t>
  </si>
  <si>
    <t>обслуживание гаражей</t>
  </si>
  <si>
    <t>90:19:010107:429</t>
  </si>
  <si>
    <t>ИП Рыбаков В.Б.</t>
  </si>
  <si>
    <t>90:19:010113:26827</t>
  </si>
  <si>
    <t>ООО &amp;quot;Керчьтранс&amp;quot;</t>
  </si>
  <si>
    <t>Республика Крым, г. Керчь, ул. Блюхера, д. 21а</t>
  </si>
  <si>
    <t>для завершения строительства объекта незавершонного строительства</t>
  </si>
  <si>
    <t>90:19:010105:2621</t>
  </si>
  <si>
    <t>ООО &amp;quot;СПЕЦМОСТ КРЫМ&amp;quot;</t>
  </si>
  <si>
    <t>создание комплекса, осуществляющего деятельность по строительству и реконструкции мостов и путепроводов и производству бетонных конструкций, путем приобретения строительной специализированной техники и строительного оборудования</t>
  </si>
  <si>
    <t>90:19:010107:2381</t>
  </si>
  <si>
    <t>Домнич Е.И.</t>
  </si>
  <si>
    <t>Республика Крым, г. Керчь, ул. Мирошника, д. 55</t>
  </si>
  <si>
    <t>обслуживание зданий склада</t>
  </si>
  <si>
    <t>90:19:010110:30248</t>
  </si>
  <si>
    <t>Грибина Л.П.</t>
  </si>
  <si>
    <t>Республика Крым, г. Керчь, ул. Генерала Кулакова, д. 163</t>
  </si>
  <si>
    <t>90:19:010116:6452</t>
  </si>
  <si>
    <t>Республика Крым, г. Керчь, ул. Кирова, д. 2б</t>
  </si>
  <si>
    <t>90:19:010109:1773</t>
  </si>
  <si>
    <t>ИП Андрейко А.Н.</t>
  </si>
  <si>
    <t>Республика Крым, г. Керчь, ул. Еременко, д. 30-Г</t>
  </si>
  <si>
    <t>90:19:010112:4133</t>
  </si>
  <si>
    <t>ПК ГК ТЕЛЕЦЕНТР &amp;quot;0&amp;quot;</t>
  </si>
  <si>
    <t>Республика Крым, г. Керчь, ул. Скала, д. 9</t>
  </si>
  <si>
    <t>90:19:010103:6573</t>
  </si>
  <si>
    <t>ООО &amp;quot;КАУРИ-КЕРЧЬ&amp;quot;</t>
  </si>
  <si>
    <t>автомобильный транспорт (код 7.2.)</t>
  </si>
  <si>
    <t>90:19:010101:3965</t>
  </si>
  <si>
    <t>автомобильный транспорт (код 7.2)</t>
  </si>
  <si>
    <t>90:19:010101:3966</t>
  </si>
  <si>
    <t>водный транспорт (7.3.)</t>
  </si>
  <si>
    <t>Гаражный кооператив &amp;quot;Дальний&amp;quot;</t>
  </si>
  <si>
    <t>Республика Крым, г. Керчь, Гаражно-строительный кооператив &amp;quot;Дальний&amp;quot;</t>
  </si>
  <si>
    <t>Хранение автотранспорта (код 2.7.1)</t>
  </si>
  <si>
    <t>90:19:010108:1172</t>
  </si>
  <si>
    <t>ПК &amp;quot;ГАРАЖНЫЙ КООПЕРАТИВ &amp;quot;АВТОКООПЕРАТИВ СУДОСТРОИТЕЛЬ-4&amp;quot;</t>
  </si>
  <si>
    <t>Республика Крым, г. Керчь, д. 10, в районе ж/д станции Арщинцево-грузовая</t>
  </si>
  <si>
    <t>90:19:010103:29350</t>
  </si>
  <si>
    <t>Лебедовская Л.В.</t>
  </si>
  <si>
    <t>Республика Крым, г. Керчь, ул. Октябрьской Революции, д. 13</t>
  </si>
  <si>
    <t>обслуживание жилого дома и хозяйственных построек</t>
  </si>
  <si>
    <t>90:19:010103:29527</t>
  </si>
  <si>
    <t>Брусов В.И.</t>
  </si>
  <si>
    <t>Республика Крым, г. Керчь, ул. Счастливая, д. 36</t>
  </si>
  <si>
    <t>Обслуживание жилого дома</t>
  </si>
  <si>
    <t>90:19:010110:30163</t>
  </si>
  <si>
    <t>ООО Фирма &amp;quot;СВ-Транзит&amp;quot;</t>
  </si>
  <si>
    <t>для эксплуатации нежилого здания</t>
  </si>
  <si>
    <t>90:19:010109:1938</t>
  </si>
  <si>
    <t>ПК &amp;quot;ГК Фабричный тупик&amp;quot;</t>
  </si>
  <si>
    <t>Республика Крым, г. Керчь, по ул Фабричной</t>
  </si>
  <si>
    <t>90:19:010103:4212</t>
  </si>
  <si>
    <t>90:19:010102:160</t>
  </si>
  <si>
    <t>Республика Крым, г. Керчь, ул. Кирова</t>
  </si>
  <si>
    <t>90:19:010111:1996</t>
  </si>
  <si>
    <t>Осипенко Е.М.</t>
  </si>
  <si>
    <t>Республика Крым, г. Керчь, ул. Ленина, д. 3</t>
  </si>
  <si>
    <t>90:19:010109:3906</t>
  </si>
  <si>
    <t>Килямов П.А.</t>
  </si>
  <si>
    <t>Республика Крым, г. Керчь, ул. Семьи Данченко, д. 13 б</t>
  </si>
  <si>
    <t>для индивидуального жилищного строительства ( код 2.1)</t>
  </si>
  <si>
    <t>90:19:010114:3985</t>
  </si>
  <si>
    <t>Гайдар Л.Н.</t>
  </si>
  <si>
    <t>Республика Крым, г. Керчь, ул. Фабричная, д. 51</t>
  </si>
  <si>
    <t>90:19:010103:29521</t>
  </si>
  <si>
    <t>Мудрова Е.С.</t>
  </si>
  <si>
    <t>90:19:010109:28011</t>
  </si>
  <si>
    <t>ООО &amp;quot;УЭУ&amp;quot;</t>
  </si>
  <si>
    <t>Республика Крым, г. Керчь, ул. Курсантов, д. 15 Б</t>
  </si>
  <si>
    <t>90:19:010109:3960</t>
  </si>
  <si>
    <t>Республика Крым, г. Керчь, ГСК &amp;quot;Фабричный&amp;quot;</t>
  </si>
  <si>
    <t>для эксплуатации объектов, указанных в п. 1.3 Договора</t>
  </si>
  <si>
    <t>90:19:010103:2237</t>
  </si>
  <si>
    <t>Лапшина Е.А.</t>
  </si>
  <si>
    <t>Республика Крым, г. Керчь, ул. Полевая, д. 20а</t>
  </si>
  <si>
    <t>90:19:010112:2756</t>
  </si>
  <si>
    <t>Сулинич Владимир Владимирович</t>
  </si>
  <si>
    <t>Республика Крым, г. Керчь, Попова 1-а</t>
  </si>
  <si>
    <t>90:19:010110:30146</t>
  </si>
  <si>
    <t>Осадчий О.В.</t>
  </si>
  <si>
    <t>Республика Крым, г. Керчь, ул. Галины Петровой, д. 33</t>
  </si>
  <si>
    <t>для обслуживания базы отдыха &amp;quot;Черноморская&amp;quot;</t>
  </si>
  <si>
    <t>90:19:010101:110</t>
  </si>
  <si>
    <t>Мельгазиева А.Е.</t>
  </si>
  <si>
    <t>отдых (рекреация) (5.0)</t>
  </si>
  <si>
    <t>90:19:010109:28353</t>
  </si>
  <si>
    <t>ООО &amp;quot;АЛГЕАЛ&amp;quot;</t>
  </si>
  <si>
    <t>с целью производственной деятельностью</t>
  </si>
  <si>
    <t>90:19:010116:122</t>
  </si>
  <si>
    <t>Мухтаров Т.</t>
  </si>
  <si>
    <t>Республика Крым, г. Керчь, ул. Маршала Еременко, д. 30-д</t>
  </si>
  <si>
    <t>90:19:010112:1356</t>
  </si>
  <si>
    <t>Республика Крым, г. Керчь, ул. Генерала Петрова, д. 47</t>
  </si>
  <si>
    <t>для обслуживания автостоянки</t>
  </si>
  <si>
    <t>90:19:010113:3596</t>
  </si>
  <si>
    <t>Шакура А.П.</t>
  </si>
  <si>
    <t>Республика Крым, г. Керчь, ул. Ульяновых, д. 2-Е</t>
  </si>
  <si>
    <t>90:19:010103:29280</t>
  </si>
  <si>
    <t>МБУК &amp;quot;КЦБС&amp;quot;</t>
  </si>
  <si>
    <t>Республика Крым, г. Керчь, ул. Левищева, д. 8/76</t>
  </si>
  <si>
    <t>90:19:010116:7512</t>
  </si>
  <si>
    <t>ООО &amp;quot;Васко&amp;quot;</t>
  </si>
  <si>
    <t>Республика Крым, г. Керчь, ул. Турчинского, д. 156</t>
  </si>
  <si>
    <t>склады (6.9), строительная промышленность</t>
  </si>
  <si>
    <t>90:19:010109:28371</t>
  </si>
  <si>
    <t>Осадчий Р.О.</t>
  </si>
  <si>
    <t>Республика Крым, г. Керчь, ул. Шмидта, д. 58-б</t>
  </si>
  <si>
    <t>90:19:010116:7408</t>
  </si>
  <si>
    <t>ИП Василенко И.В.</t>
  </si>
  <si>
    <t>Республика Крым, г. Керчь, ул. Парковая, д. 2-в</t>
  </si>
  <si>
    <t>90:19:010103:3723</t>
  </si>
  <si>
    <t>ООО &amp;quot;МИАСТРА&amp;quot;</t>
  </si>
  <si>
    <t>Республика Крым, г. Керчь, район шоссе Героев Сталинграда, 44-48</t>
  </si>
  <si>
    <t>многоэтажная жилая застройка</t>
  </si>
  <si>
    <t>90:19:010105:17941</t>
  </si>
  <si>
    <t>ООО &amp;quot;КЕРЧЬХОЛОД&amp;quot;</t>
  </si>
  <si>
    <t>Республика Крым, г. Керчь, ул. Цементная Слободка, д. 49</t>
  </si>
  <si>
    <t>пищевая промышленность (код 6.4), склады (6.9)</t>
  </si>
  <si>
    <t>90:19:010106:353</t>
  </si>
  <si>
    <t>Черноносов В.Г.</t>
  </si>
  <si>
    <t>Республика Крым, г. Керчь, ул. Генерала Петрова, земельный участок 29</t>
  </si>
  <si>
    <t>90:19:010113:156</t>
  </si>
  <si>
    <t>Доценко А.Л.</t>
  </si>
  <si>
    <t>Республика Крым, г. Керчь, ул. Победы, д. 12а</t>
  </si>
  <si>
    <t>90:19:010103:932</t>
  </si>
  <si>
    <t>Республика Крым, г. Керчь, ул. Пролетарская, д. 40</t>
  </si>
  <si>
    <t>90:19:010109:2317</t>
  </si>
  <si>
    <t>железнодорожный транспорт (код 6.9)</t>
  </si>
  <si>
    <t>90:19:010106:55</t>
  </si>
  <si>
    <t>Шалухин В.В.</t>
  </si>
  <si>
    <t>90:19:010103:29679</t>
  </si>
  <si>
    <t>Республика Крым, г. Керчь, ул. Курортная, д. 6-а</t>
  </si>
  <si>
    <t>90:19:010103:1492</t>
  </si>
  <si>
    <t>ООО &amp;quot;Крым-Строй&amp;quot;</t>
  </si>
  <si>
    <t>Республика Крым, г. Керчь, ул. Целимберная, д. 8 А</t>
  </si>
  <si>
    <t>обслуживание и эксплуатация недвижимого имущества</t>
  </si>
  <si>
    <t>90:19:010118:308</t>
  </si>
  <si>
    <t>ООО &amp;quot;Морская дирекция&amp;quot;</t>
  </si>
  <si>
    <t>Республика Крым, г. Керчь, район паромной переправы</t>
  </si>
  <si>
    <t>автомобильный транспорт</t>
  </si>
  <si>
    <t>90:19:010118:132</t>
  </si>
  <si>
    <t>Финошкин Р.В.</t>
  </si>
  <si>
    <t>причалы для маломерных судов</t>
  </si>
  <si>
    <t>90:19:010102:3111</t>
  </si>
  <si>
    <t>Лупинос В.А.</t>
  </si>
  <si>
    <t>Республика Крым, г. Керчь, ул. Чкалова, д. 147 а</t>
  </si>
  <si>
    <t>для обслуживания автоцентра</t>
  </si>
  <si>
    <t>90:19:010107:370</t>
  </si>
  <si>
    <t>Мойсов Н.П.</t>
  </si>
  <si>
    <t>Республика Крым, г. Керчь, ул Мирошника, в районе воинского кладбища</t>
  </si>
  <si>
    <t>90:19:010110:30416</t>
  </si>
  <si>
    <t>ООО &amp;quot;Специализированное АТП-437&amp;quot;</t>
  </si>
  <si>
    <t>Республика Крым, г. Керчь, в районе ул. Костыриной</t>
  </si>
  <si>
    <t>тяжелая промышленность, автомобилестроительная промышленность, легкая промышленность, фармацевтическая промышленность, пищевая промышленность, строительная промышленность, транспорт, склады</t>
  </si>
  <si>
    <t>90:19:010102:401</t>
  </si>
  <si>
    <t>ООО &amp;quot;ЮГ Инвест&amp;quot;</t>
  </si>
  <si>
    <t>Республика Крым, г. Керчь, в районе Камыш-Бурунского шоссе</t>
  </si>
  <si>
    <t>90:19:010105:17110</t>
  </si>
  <si>
    <t>Республика Крым, г. Керчь, ул. Тенистая, д. 8</t>
  </si>
  <si>
    <t>90:19:010103:2837</t>
  </si>
  <si>
    <t>Республика Крым, г. Керчь, ул. Аршинцевская Коса, ул. 53</t>
  </si>
  <si>
    <t>90:19:010101:3982</t>
  </si>
  <si>
    <t>Республика Крым, г. Керчь, ул. Шлагбаумская, 49 / Вокзальное шоссе, 2</t>
  </si>
  <si>
    <t>90:19:010110:30293</t>
  </si>
  <si>
    <t>ООО &amp;quot;КОНГРЕСС&amp;quot;</t>
  </si>
  <si>
    <t>Республика Крым, г. Керчь, по ул. Орджоникидзе</t>
  </si>
  <si>
    <t>90:19:010103:2226</t>
  </si>
  <si>
    <t>Демченко М.В.</t>
  </si>
  <si>
    <t>Республика Крым, г. Керчь, ул. Галины Петровой, д. 65-а</t>
  </si>
  <si>
    <t>90:19:010101:3802</t>
  </si>
  <si>
    <t>Носова Е.М.</t>
  </si>
  <si>
    <t>Республика Крым, г. Керчь, ул. Севастопольская, уч. 65</t>
  </si>
  <si>
    <t>90:19:010103:29686</t>
  </si>
  <si>
    <t>Республика Крым, г. Керчь, ул. Маршала Еременко, д. 7ж</t>
  </si>
  <si>
    <t>90:19:010110:30945</t>
  </si>
  <si>
    <t>Гончарова Е.В.</t>
  </si>
  <si>
    <t>Республика Крым, г. Керчь, ул. Урицкого, д. 64</t>
  </si>
  <si>
    <t>90:19:010112:586</t>
  </si>
  <si>
    <t>Республика Крым, г. Керчь, в районе ул. Береговой</t>
  </si>
  <si>
    <t>для организации лодочной станции</t>
  </si>
  <si>
    <t>90:19:000000:51</t>
  </si>
  <si>
    <t>Красильников Л.П.</t>
  </si>
  <si>
    <t>Республика Крым, г. Керчь, ул. Ермака, д. 18/30</t>
  </si>
  <si>
    <t>индивидуальное жилищное строительство (код 2.1)</t>
  </si>
  <si>
    <t>90:19:010117:355</t>
  </si>
  <si>
    <t>Крячок Д.М.</t>
  </si>
  <si>
    <t>Республика Крым, г. Керчь, ул. Восточная, уч.11</t>
  </si>
  <si>
    <t>90:19:010103:29735</t>
  </si>
  <si>
    <t>Стебловская Н.В.</t>
  </si>
  <si>
    <t>Республика Крым, г. Керчь, ул. Орджоникидзе, д. 127-а</t>
  </si>
  <si>
    <t>90:19:010103:336</t>
  </si>
  <si>
    <t>ПГК &amp;quot;ВЫМПЕЛ&amp;quot;</t>
  </si>
  <si>
    <t>Республика Крым, г. Керчь, ул. Шевякова, д. 38</t>
  </si>
  <si>
    <t>хранение автотранспорта</t>
  </si>
  <si>
    <t>90:19:010112:18479</t>
  </si>
  <si>
    <t>Маринец Ю.Н.</t>
  </si>
  <si>
    <t>Республика Крым, г. Керчь, ул. Козлова, д. 19А</t>
  </si>
  <si>
    <t>90:19:010109:28329</t>
  </si>
  <si>
    <t>Гришечкин Н.А.</t>
  </si>
  <si>
    <t>Республика Крым, г. Керчь, ул. Войкова, уч. 1а</t>
  </si>
  <si>
    <t>90:19:010115:1141</t>
  </si>
  <si>
    <t>ГК &amp;quot;МОТОР 2&amp;quot;</t>
  </si>
  <si>
    <t>Республика Крым, г. Керчь, ул. Дальняя, ГСК &amp;quot;Мотор-2&amp;quot;</t>
  </si>
  <si>
    <t>90:19:010110:30264</t>
  </si>
  <si>
    <t>ИП Шмелёва Р.И.</t>
  </si>
  <si>
    <t>Республика Крым, г. Керчь, ул. Разъездная, д. 31</t>
  </si>
  <si>
    <t>90:19:010110:30953</t>
  </si>
  <si>
    <t>Саядян Г.А.</t>
  </si>
  <si>
    <t>Республика Крым, г. Керчь, ул. Войкова, д. 1а</t>
  </si>
  <si>
    <t>90:19:010115:1138</t>
  </si>
  <si>
    <t>Григоренко И.Л.</t>
  </si>
  <si>
    <t>Республика Крым, г. Керчь, ул. Маршала Еременко, д.10</t>
  </si>
  <si>
    <t>90:19:010110:31010</t>
  </si>
  <si>
    <t>Пархоменко Е.И.</t>
  </si>
  <si>
    <t>Республика Крым, г. Керчь, ул. Чехова, д. 44</t>
  </si>
  <si>
    <t>90:19:010103:29766</t>
  </si>
  <si>
    <t>ПК Гк &amp;quot;Телецентр-4&amp;quot;</t>
  </si>
  <si>
    <t>Республика Крым, г. Керчь, ПКГК «ТЕЛЕЦЕНТР-4»</t>
  </si>
  <si>
    <t>90:19:010103:29458</t>
  </si>
  <si>
    <t>Ярушина Н.В.</t>
  </si>
  <si>
    <t>90:19:010109:289</t>
  </si>
  <si>
    <t>ООО &amp;quot;Колос&amp;quot;</t>
  </si>
  <si>
    <t>Республика Крым, г. Керчь, в районе ул. Целимберная</t>
  </si>
  <si>
    <t>90:19:010118:327</t>
  </si>
  <si>
    <t>Швец З.А.</t>
  </si>
  <si>
    <t>Республика Крым, г. Керчь, ул. Гудованцева, д. 2/12</t>
  </si>
  <si>
    <t>Склады (6.9), объекты придорожного сервиса (код 4.9.1.)</t>
  </si>
  <si>
    <t>90:19:010111:383</t>
  </si>
  <si>
    <t>ИП Карнаушенко Л.В.</t>
  </si>
  <si>
    <t>Республика Крым, г. Керчь, ул. Горького/Шевякова</t>
  </si>
  <si>
    <t>Объекты дорожного сервиса</t>
  </si>
  <si>
    <t>90:19:010112:18040</t>
  </si>
  <si>
    <t>Республика Крым, г. Керчь, ул. Глухова</t>
  </si>
  <si>
    <t>объекты дорожного сервиса</t>
  </si>
  <si>
    <t>90:19:010110:30427</t>
  </si>
  <si>
    <t>ООО &amp;quot;ФМ-4&amp;quot;</t>
  </si>
  <si>
    <t>Республика Крым, г. Керчь, ул. Орджоникидзе, 80-б</t>
  </si>
  <si>
    <t>90:19:010103:3363</t>
  </si>
  <si>
    <t>Кадыров Р.А.</t>
  </si>
  <si>
    <t>Республика Крым, г. Керчь, ул. Кокорина, д. 6</t>
  </si>
  <si>
    <t>90:19:010110:31008</t>
  </si>
  <si>
    <t>Республика Крым, г. Керчь, ул. Самойленко, д. 1</t>
  </si>
  <si>
    <t>90:19:010109:2211</t>
  </si>
  <si>
    <t>Грекова Е.В.</t>
  </si>
  <si>
    <t>Республика Крым, г. Керчь, ул 1-я Сотня, уч 135а</t>
  </si>
  <si>
    <t>90:19:010115:1136</t>
  </si>
  <si>
    <t>Булат В.Э.</t>
  </si>
  <si>
    <t>Республика Крым, г. Керчь, ул. Новогодняя, уч. 57</t>
  </si>
  <si>
    <t>для ИЖС</t>
  </si>
  <si>
    <t>90:19:010117:2574</t>
  </si>
  <si>
    <t>Костенко Ю.С.</t>
  </si>
  <si>
    <t>эксплуатация существующего магазина</t>
  </si>
  <si>
    <t>90:19:010103:29703</t>
  </si>
  <si>
    <t>ИП Баранник Н.С.</t>
  </si>
  <si>
    <t>Республика Крым, г. Керчь, район ул. Чкалова</t>
  </si>
  <si>
    <t>склады, обременения- отсутствуют</t>
  </si>
  <si>
    <t>90:19:010107:249</t>
  </si>
  <si>
    <t>ПГК &amp;quot;МЕТАЛЛИСТ&amp;quot;</t>
  </si>
  <si>
    <t>Республика Крым, г. Керчь, ул Героев (район ЦММ)</t>
  </si>
  <si>
    <t>90:19:010103:2532</t>
  </si>
  <si>
    <t>ГК &amp;quot;Металлург&amp;quot;</t>
  </si>
  <si>
    <t>90:19:010107:553</t>
  </si>
  <si>
    <t>Колесниченко А.В.</t>
  </si>
  <si>
    <t>Республика Крым, г. Керчь, ул Верхне-Садовая, 27</t>
  </si>
  <si>
    <t>90:19:010108:3933</t>
  </si>
  <si>
    <t>Республика Крым, г. Керчь, ул. Кирова, д. 11</t>
  </si>
  <si>
    <t>водный транспорт</t>
  </si>
  <si>
    <t>Республика Крым, г. Керчь, улица Аршинцевская Коса, номер 4а</t>
  </si>
  <si>
    <t>90:19:010101:226</t>
  </si>
  <si>
    <t>ИП Сафина А.И.</t>
  </si>
  <si>
    <t>Республика Крым, г. Керчь, ул. Фрунзе, д. 66</t>
  </si>
  <si>
    <t>90:19:010110:2552</t>
  </si>
  <si>
    <t>ПК &amp;quot;ГК &amp;quot;Горный&amp;quot;</t>
  </si>
  <si>
    <t>Республика Крым, г. Керчь, ул Пушкина, гаражно-строительный кооператив &amp;quot;Горный&amp;quot;</t>
  </si>
  <si>
    <t>90:19:010109:27540</t>
  </si>
  <si>
    <t>ООО &amp;quot;Керченские дворики&amp;quot;</t>
  </si>
  <si>
    <t>Республика Крым, г. Керчь, ул. Орджоникидзе, д. 5</t>
  </si>
  <si>
    <t>здравоохранение</t>
  </si>
  <si>
    <t>90:19:010103:2293</t>
  </si>
  <si>
    <t>ГК &amp;quot;Заводской&amp;quot;</t>
  </si>
  <si>
    <t>Республика Крым, г. Керчь, ул Нестерова - ул Л Толстого</t>
  </si>
  <si>
    <t>90:19:010103:3638</t>
  </si>
  <si>
    <t>Республика Крым, г. Керчь, ул. Айвазовского, д. 3</t>
  </si>
  <si>
    <t>90:19:010109:26618</t>
  </si>
  <si>
    <t>ПК &amp;quot;Лодочный кооператив касатка причал № 252&amp;quot;</t>
  </si>
  <si>
    <t>Республика Крым, г. Керчь, ул. Шмидта, д. 1</t>
  </si>
  <si>
    <t>90:19:010116:271</t>
  </si>
  <si>
    <t>ЗАО &amp;quot;Крым&amp;quot;</t>
  </si>
  <si>
    <t>Республика Крым, г. Керчь, ул. Казакова, д. 46</t>
  </si>
  <si>
    <t>90:19:010113:3560</t>
  </si>
  <si>
    <t>Республика Крым, г. Керчь, ул. Сморжевского, д. 4</t>
  </si>
  <si>
    <t>90:19:010113:3562</t>
  </si>
  <si>
    <t>ООО &amp;quot;ФИРМА &amp;quot;ОРБИТА-ЛТД&amp;quot;</t>
  </si>
  <si>
    <t>Республика Крым, г. Керчь, ул Генерала Петрова, уч 37</t>
  </si>
  <si>
    <t>90:19:010113:27474</t>
  </si>
  <si>
    <t>ПЛК &amp;quot;Войковец&amp;quot;</t>
  </si>
  <si>
    <t>Республика Крым, г. Керчь, в районе Змеиного мыса</t>
  </si>
  <si>
    <t>90:19:010115:78</t>
  </si>
  <si>
    <t>Республика Крым, г. Керчь, ул. Победы, д. 9а</t>
  </si>
  <si>
    <t>90:19:010103:4945</t>
  </si>
  <si>
    <t>Республика Крым, г. Керчь, ул. Галины Петровой, д. 65</t>
  </si>
  <si>
    <t>туристическое обслуживание (код 5.2.1)</t>
  </si>
  <si>
    <t>90:19:010101:383</t>
  </si>
  <si>
    <t>90:19:010118:49</t>
  </si>
  <si>
    <t>Республика Крым, г. Керчь, ул. Розы Люксембург, д. 23 е</t>
  </si>
  <si>
    <t>90:19:010113:27363</t>
  </si>
  <si>
    <t>Моргун О.С.</t>
  </si>
  <si>
    <t>Республика Крым, г. Керчь, ул. Мирошника, д. 57 Г</t>
  </si>
  <si>
    <t>90:19:010110:31110</t>
  </si>
  <si>
    <t>Республика Крым, г. Керчь, пер. Юннатов, д. 12а</t>
  </si>
  <si>
    <t>90:19:010103:490</t>
  </si>
  <si>
    <t>Федоров В.Н.</t>
  </si>
  <si>
    <t>Республика Крым, г. Керчь, ул. Гагарина, д. 54</t>
  </si>
  <si>
    <t>90:19:010112:18706</t>
  </si>
  <si>
    <t>Иваненко Г.Ф.</t>
  </si>
  <si>
    <t>Республика Крым, г. Керчь, в районе ул. Бувина</t>
  </si>
  <si>
    <t>90:19:010112:1688</t>
  </si>
  <si>
    <t>Маннанов Д.В.</t>
  </si>
  <si>
    <t>90:19:010110:31148</t>
  </si>
  <si>
    <t>ГК &amp;quot;Витязь&amp;quot;</t>
  </si>
  <si>
    <t>Республика Крым, г. Керчь, в районе пер. Флотский</t>
  </si>
  <si>
    <t>90:19:010108:4163</t>
  </si>
  <si>
    <t>Осипова А.С.</t>
  </si>
  <si>
    <t>Республика Крым, г. Керчь, ул. Розы Люксембург, д. 23</t>
  </si>
  <si>
    <t>90:19:010113:3568</t>
  </si>
  <si>
    <t>Республика Крым, г. Керчь, ш. Героев Сталинграда</t>
  </si>
  <si>
    <t>90:19:010105:16933</t>
  </si>
  <si>
    <t>Власова А.В.</t>
  </si>
  <si>
    <t>Республика Крым, г. Керчь, ул. Колхозная, д. 18</t>
  </si>
  <si>
    <t>90:19:010103:30162</t>
  </si>
  <si>
    <t>ООО &amp;quot;Торговый дом &amp;quot;Карьеры Крыма&amp;quot;</t>
  </si>
  <si>
    <t>Республика Крым, г. Керчь, ул. Маршала Ерёменко, 7а</t>
  </si>
  <si>
    <t>90:19:010110:30827</t>
  </si>
  <si>
    <t>Республика Крым, г. Керчь, ш. Героев Эльтигена</t>
  </si>
  <si>
    <t>90:19:010102:3058</t>
  </si>
  <si>
    <t>ПГК &amp;quot;Кооператив &amp;quot;Рудничный&amp;quot;</t>
  </si>
  <si>
    <t>Республика Крым, г. Керчь, ул. Капитана Алиева, уч 12</t>
  </si>
  <si>
    <t>90:19:010113:27615</t>
  </si>
  <si>
    <t>ПКГК &amp;quot;Судостроитель-2&amp;quot;</t>
  </si>
  <si>
    <t>Республика Крым, г. Керчь, в районе ж.д. станции &amp;quot;Аршинцево-грузовая&amp;quot;, ГКПК &amp;quot;Судостроитель-2&amp;quot;</t>
  </si>
  <si>
    <t>90:19:010103:30170</t>
  </si>
  <si>
    <t>Воронина А.И.</t>
  </si>
  <si>
    <t>Республика Крым, г. Керчь, ул. Свердлова, д. 49а</t>
  </si>
  <si>
    <t>90:19:010106:613</t>
  </si>
  <si>
    <t>Бузылева Н.М.</t>
  </si>
  <si>
    <t>Республика Крым, г. Керчь, ул. Крестьянская, уч. 11</t>
  </si>
  <si>
    <t>90:19:010116:7986</t>
  </si>
  <si>
    <t>Буряченко В.А.</t>
  </si>
  <si>
    <t>Республика Крым, г. Керчь, в районе ул. Подполковника Рудя</t>
  </si>
  <si>
    <t>90:19:010117:2589</t>
  </si>
  <si>
    <t>Шевченко В.И.</t>
  </si>
  <si>
    <t>Республика Крым, г. Керчь, ул. Чебаненко, д. 7</t>
  </si>
  <si>
    <t>90:19:010114:26</t>
  </si>
  <si>
    <t>Таран А.А.</t>
  </si>
  <si>
    <t>Республика Крым, г. Керчь, по ул. Героев Эльтигена, 2</t>
  </si>
  <si>
    <t>90:19:010101:706</t>
  </si>
  <si>
    <t>ООО &amp;quot;ЧП МЕГА&amp;quot;</t>
  </si>
  <si>
    <t>Республика Крым, г. Керчь, ул. Дмитрия Глухова, д. 5 г</t>
  </si>
  <si>
    <t>90:19:010110:31163</t>
  </si>
  <si>
    <t>ООО &amp;quot;Медицинский центр &amp;quot;САЛЮС&amp;quot;</t>
  </si>
  <si>
    <t>Муждабаева Д.К.</t>
  </si>
  <si>
    <t>Республика Крым, г. Керчь, ул.Главная д.24 а</t>
  </si>
  <si>
    <t>90:19:010103:5281</t>
  </si>
  <si>
    <t>ООО &amp;quot;Вектор&amp;quot;</t>
  </si>
  <si>
    <t>Республика Крым, г. Керчь, ул.Орджоникидзе д.136</t>
  </si>
  <si>
    <t>объекты дорожного сервиса (код 4.9.1)</t>
  </si>
  <si>
    <t>90:19:010103:28768</t>
  </si>
  <si>
    <t>ООО &amp;quot;Вектор-Крым&amp;quot;</t>
  </si>
  <si>
    <t>Республика Крым, г. Керчь, ул.Веры Белик</t>
  </si>
  <si>
    <t>специальная деятельность</t>
  </si>
  <si>
    <t>90:19:010115:1143</t>
  </si>
  <si>
    <t>Республика Крым, г. Керчь, ул. Веры Белик</t>
  </si>
  <si>
    <t>тяжелая промышленность, строительная промышленность</t>
  </si>
  <si>
    <t>90:19:010115:1140</t>
  </si>
  <si>
    <t>Шляхов Н.А.</t>
  </si>
  <si>
    <t>Республика Крым, г. Керчь, ул. Галины Петровой, д. 9</t>
  </si>
  <si>
    <t>90:19:010101:127</t>
  </si>
  <si>
    <t>Антонов С.М.</t>
  </si>
  <si>
    <t>Республика Крым, г. Керчь, ул. Шевякова, - ул. Горького</t>
  </si>
  <si>
    <t>90:19:010112:18813</t>
  </si>
  <si>
    <t>Реготун Г.Н.</t>
  </si>
  <si>
    <t>Республика Крым, г. Керчь, ул.Шевякова-Горького</t>
  </si>
  <si>
    <t>служебные гаражи (код 4.9)</t>
  </si>
  <si>
    <t>90:19:010112:18814</t>
  </si>
  <si>
    <t>Миргородченко Н.Л.</t>
  </si>
  <si>
    <t>Республика Крым, г. Керчь, ул. Горького, земельный участок 3К</t>
  </si>
  <si>
    <t>90:19:010112:18811</t>
  </si>
  <si>
    <t>ООО &amp;quot;НК НЕФТЕПРОДУКТ&amp;quot;</t>
  </si>
  <si>
    <t>Республика Крым, г. Керчь, ул. Чкалова, д. 149</t>
  </si>
  <si>
    <t>90:19:010107:2409</t>
  </si>
  <si>
    <t>Нестеров М.И.</t>
  </si>
  <si>
    <t>Республика Крым, г. Керчь, ул. Челова, д. 31а</t>
  </si>
  <si>
    <t>для индвидуального жилищного строительства (код 2.1)</t>
  </si>
  <si>
    <t>90:19:010109:28764</t>
  </si>
  <si>
    <t>Урванова Л.А.</t>
  </si>
  <si>
    <t>Республика Крым, г. Керчь, ул. Ленина, д. 31</t>
  </si>
  <si>
    <t>90:19:010109:490</t>
  </si>
  <si>
    <t>Шевченко С.Г.</t>
  </si>
  <si>
    <t>Республика Крым, г. Керчь, ул. Тарасенко, уч. 6</t>
  </si>
  <si>
    <t>90:19:010116:8553</t>
  </si>
  <si>
    <t>ООО &amp;quot;Восток Трансгроупп&amp;quot;</t>
  </si>
  <si>
    <t>Республика Крым, г. Керчь, ул. Свердлова, 49 б</t>
  </si>
  <si>
    <t>90:19:010106:1119</t>
  </si>
  <si>
    <t>Зурабян А.Г.</t>
  </si>
  <si>
    <t>Республика Крым, г. Керчь, ул. Маршала Еременко, д. 7 К</t>
  </si>
  <si>
    <t>90:19:010110:31195</t>
  </si>
  <si>
    <t>ПК &amp;quot;ЦЕНТРАЛЬНЫЙ-1&amp;quot;</t>
  </si>
  <si>
    <t>Республика Крым, г. Керчь, ул. Пушкина</t>
  </si>
  <si>
    <t>объекты гаражного назначения (код 2.7.7)</t>
  </si>
  <si>
    <t>90:19:010108:3666</t>
  </si>
  <si>
    <t>Республика Крым, г. Керчь, ул. Орджоникидзе, д. 117-б</t>
  </si>
  <si>
    <t>90:19:010103:30014</t>
  </si>
  <si>
    <t>Прудникова Н.Н.</t>
  </si>
  <si>
    <t>Республика Крым, г. Керчь, ул. Нижняя, уч.11</t>
  </si>
  <si>
    <t>90:19:010105:17627</t>
  </si>
  <si>
    <t>Пупыкин О.</t>
  </si>
  <si>
    <t>90:19:010113:27784</t>
  </si>
  <si>
    <t>ГПК &amp;quot;Гудок&amp;quot;</t>
  </si>
  <si>
    <t>90:19:010107:533</t>
  </si>
  <si>
    <t>АО &amp;quot;Пивобезалкогольный комбинат &amp;quot;Крым&amp;quot;</t>
  </si>
  <si>
    <t>Республика Крым, г. Керчь, ш. Индустриальное, д. 15 Д</t>
  </si>
  <si>
    <t>90:19:010107:2406</t>
  </si>
  <si>
    <t>Республика Крым, г. Керчь, ул. Угловая, д. 16</t>
  </si>
  <si>
    <t>курортная деятельность</t>
  </si>
  <si>
    <t>90:19:010101:384</t>
  </si>
  <si>
    <t>ПЛК ВОЛНА</t>
  </si>
  <si>
    <t>Республика Крым, г. Керчь, в районе западного склона мыса &amp;quot;Змеиный&amp;quot;</t>
  </si>
  <si>
    <t>90:19:010115:58</t>
  </si>
  <si>
    <t>тяжелая промышленность</t>
  </si>
  <si>
    <t>90:19:010102:165</t>
  </si>
  <si>
    <t>90:19:010102:163</t>
  </si>
  <si>
    <t>ООО &amp;quot;Керченская городская типография&amp;quot;</t>
  </si>
  <si>
    <t>Республика Крым, г. Керчь, ул. Кирова, д. 13</t>
  </si>
  <si>
    <t>90:19:010109:2422</t>
  </si>
  <si>
    <t>Потребительский кооператив &amp;quot;ЛОДОЧНЫЙ ПРИЧАЛ № 258 &amp;quot;ЛЮБИТЕЛЬСКИЙ&amp;quot;</t>
  </si>
  <si>
    <t>Республика Крым, г. Керчь, Лодочный причал №258, Любительский обслуживающий кооператив</t>
  </si>
  <si>
    <t>90:19:000000:338</t>
  </si>
  <si>
    <t>ПК ГК &amp;quot;ДРУЖБА&amp;quot;</t>
  </si>
  <si>
    <t>Республика Крым, г. Керчь, ул. Льва Толстого, д. 99</t>
  </si>
  <si>
    <t>обьекты гаражного назначения</t>
  </si>
  <si>
    <t>90:19:010103:3545</t>
  </si>
  <si>
    <t>ГСК &amp;quot;Факел&amp;quot;</t>
  </si>
  <si>
    <t>Республика Крым, г. Керчь, ул. Большевистская</t>
  </si>
  <si>
    <t>90:19:010110:1230</t>
  </si>
  <si>
    <t>ООО &amp;quot;Экспериментальная производственная лаборатория РК&amp;quot;</t>
  </si>
  <si>
    <t>90:19:010107:2397</t>
  </si>
  <si>
    <t>ПК &amp;quot;Жемчужина моря&amp;quot;</t>
  </si>
  <si>
    <t>Республика Крым, г. Керчь, ул. Аршинцевская Коса, д. 43</t>
  </si>
  <si>
    <t>для обслуживания рыбоперерабатывающего комплекса</t>
  </si>
  <si>
    <t>90:19:010101:787</t>
  </si>
  <si>
    <t>ПК &amp;quot;СТАРЫЙ РЫНОК&amp;quot;</t>
  </si>
  <si>
    <t>Республика Крым, г. Керчь, ул. Героев</t>
  </si>
  <si>
    <t>90:19:010103:1938</t>
  </si>
  <si>
    <t>Республика Крым, г. Керчь, г. керчь</t>
  </si>
  <si>
    <t>90:19:010112:290</t>
  </si>
  <si>
    <t>Унтилов Д.С.</t>
  </si>
  <si>
    <t>Республика Крым, г. Керчь, ул. Андреюшкина, уч 38</t>
  </si>
  <si>
    <t>90:19:010110:31215</t>
  </si>
  <si>
    <t>Пегашев А.В.</t>
  </si>
  <si>
    <t>90:19:010103:3307</t>
  </si>
  <si>
    <t>Республика Крым, г. Керчь, ул. Полевая, д. 17 Е</t>
  </si>
  <si>
    <t>магазины, деловое управление (код 4.4, 4.1)</t>
  </si>
  <si>
    <t>90:19:010110:849</t>
  </si>
  <si>
    <t>Гранковский В.Е.</t>
  </si>
  <si>
    <t>Республика Крым, г. Керчь, пер. Стекольный, д. 1/56</t>
  </si>
  <si>
    <t>90:19:010112:18868</t>
  </si>
  <si>
    <t>ПГК &amp;quot;Лесной&amp;quot;</t>
  </si>
  <si>
    <t>Республика Крым, г. Керчь, ул. Лесная</t>
  </si>
  <si>
    <t>хранение автотранспорта 2.7.1</t>
  </si>
  <si>
    <t>90:19:010112:18671</t>
  </si>
  <si>
    <t>Республика Крым, г. Керчь, ул. Айвазовского</t>
  </si>
  <si>
    <t>ООО &amp;quot;Керчь Курорт-Сервис&amp;quot;</t>
  </si>
  <si>
    <t>Республика Крым, г. Керчь, ул. Кирова, 87-А - ул. Кирова, 87, Б</t>
  </si>
  <si>
    <t>общественное питание, магазины</t>
  </si>
  <si>
    <t>90:19:010113:27868</t>
  </si>
  <si>
    <t>90:19:010110:31200</t>
  </si>
  <si>
    <t>Лукоянов А.Г.</t>
  </si>
  <si>
    <t>Республика Крым, г. Керчь, ул. Собина, д. 27</t>
  </si>
  <si>
    <t>90:19:010116:8759</t>
  </si>
  <si>
    <t>Осадчая Л.Р.</t>
  </si>
  <si>
    <t>90:19:010110:29961</t>
  </si>
  <si>
    <t>Шаповалова Т.А.</t>
  </si>
  <si>
    <t>ГСК &amp;quot; Динамо&amp;quot;</t>
  </si>
  <si>
    <t>Республика Крым, г. Керчь, ул Воловодина, ГСК &amp;quot;Динамо&amp;quot;</t>
  </si>
  <si>
    <t>ОБъекты гаражного назначения</t>
  </si>
  <si>
    <t>90:19:000000:246</t>
  </si>
  <si>
    <t>Стародубцев В.М.</t>
  </si>
  <si>
    <t>Республика Крым, г. Керчь, ул. Энергогородок, уч. 3</t>
  </si>
  <si>
    <t>90:19:010104:2221</t>
  </si>
  <si>
    <t>Шукайлов Н.</t>
  </si>
  <si>
    <t>Республика Крым, г. Керчь, ул. Верхнеприморская 3</t>
  </si>
  <si>
    <t>для строительства и обслуживания жилого дома, хозяйственных построек и сооружений (приусадебный участок) по ул. Верхнеприморская. 3 в г. Керчи</t>
  </si>
  <si>
    <t>90:19:010103:761</t>
  </si>
  <si>
    <t>Линк Н.К.</t>
  </si>
  <si>
    <t>многоэтажная жилая застройка (высотная застройка)</t>
  </si>
  <si>
    <t>90:19:000000:92</t>
  </si>
  <si>
    <t>ФГУП &amp;quot;Росморпорт&amp;quot;</t>
  </si>
  <si>
    <t>Республика Крым, г. Керчь, район мыса Фонарь</t>
  </si>
  <si>
    <t>Лисовская Г.В.</t>
  </si>
  <si>
    <t>Республика Крым, г. Керчь, ул. Полевая, д. 12</t>
  </si>
  <si>
    <t>90:19:010112:18876</t>
  </si>
  <si>
    <t>Республика Крым, г. Керчь, ул. Маршала Еременко, д. 30-г</t>
  </si>
  <si>
    <t>90:19:010112:18803</t>
  </si>
  <si>
    <t>Республика Крым, г. Керчь, ул. Маяка, д. 14</t>
  </si>
  <si>
    <t>90:19:000000:222</t>
  </si>
  <si>
    <t>СМУП &amp;quot;ГОРСВЕТ-КЕРЧЬ&amp;quot;</t>
  </si>
  <si>
    <t>Республика Крым, г. Керчь, ул. Пирогова, д. 6</t>
  </si>
  <si>
    <t>коммунальное обслуживание (код 3.1)</t>
  </si>
  <si>
    <t>90:19:010109:28798</t>
  </si>
  <si>
    <t>Николаева М.В.</t>
  </si>
  <si>
    <t>Республика Крым, г. Керчь, ул. Ушинского, уч. 2</t>
  </si>
  <si>
    <t>обеспечение занятий спортом в помещениях (код 5.1.2)</t>
  </si>
  <si>
    <t>90:19:010106:1439</t>
  </si>
  <si>
    <t>ИП Николаева О.М.</t>
  </si>
  <si>
    <t>Республика Крым, г. Керчь, ул. Победы, д. 4 а</t>
  </si>
  <si>
    <t>деловое управление (код 4.1)</t>
  </si>
  <si>
    <t>90:19:010103:30337</t>
  </si>
  <si>
    <t>ООО ГИПЕРИОН</t>
  </si>
  <si>
    <t>Республика Крым, г. Керчь, ул. Веры Белик, д. 12</t>
  </si>
  <si>
    <t>строительная промышленность (код 6.6)</t>
  </si>
  <si>
    <t>90:19:010115:1176</t>
  </si>
  <si>
    <t>90:19:010115:1174</t>
  </si>
  <si>
    <t>Квач В.М.</t>
  </si>
  <si>
    <t>90:19:010107:2419</t>
  </si>
  <si>
    <t>Батуренко В.А.</t>
  </si>
  <si>
    <t>Республика Крым, г. Керчь, в районе кургана Мелек-Чесме (район автовокзала)</t>
  </si>
  <si>
    <t>90:19:010112:365</t>
  </si>
  <si>
    <t>ИП Миронов А.В.</t>
  </si>
  <si>
    <t>Республика Крым, г. Керчь, в районе ул.Аршинцевская коса</t>
  </si>
  <si>
    <t>санаторная деятельность (код 9.2.1), спорт (код 5.1)</t>
  </si>
  <si>
    <t>90:19:010101:4081</t>
  </si>
  <si>
    <t>Ястреб И.С.</t>
  </si>
  <si>
    <t>Республика Крым, г. Керчь, ул. Чкалова, д. 99</t>
  </si>
  <si>
    <t>для индвидуального жилищного строительства</t>
  </si>
  <si>
    <t>90:19:010109:29268</t>
  </si>
  <si>
    <t>ООО &amp;quot;Судостроительная производственная компания&amp;quot;</t>
  </si>
  <si>
    <t>Республика Крым, г. Керчь, район ул. Генерала Петрова</t>
  </si>
  <si>
    <t>Деловое управление, вспомогательные виды:магазины,развлечения</t>
  </si>
  <si>
    <t>90:19:010113:1963</t>
  </si>
  <si>
    <t>ООО &amp;quot;КЕРЧЬ-ОИЛ&amp;quot;</t>
  </si>
  <si>
    <t>туриститческое обслуживание (код 5.2.1)</t>
  </si>
  <si>
    <t>90:19:010101:4098</t>
  </si>
  <si>
    <t>ООО &amp;quot;Специализированный застройщик &amp;quot;Керченское&amp;quot;</t>
  </si>
  <si>
    <t>Республика Крым, г. Керчь, в районе ул. им. Войно-Ясенецкого</t>
  </si>
  <si>
    <t>90:19:010105:3591</t>
  </si>
  <si>
    <t>Пшеничная Т.А.</t>
  </si>
  <si>
    <t>Республика Крым, г. Керчь, пер. Лагерный, д. 20 а</t>
  </si>
  <si>
    <t>90:19:010116:981</t>
  </si>
  <si>
    <t>ИП Иманов Г.З.О.</t>
  </si>
  <si>
    <t>Щербинина В.В.</t>
  </si>
  <si>
    <t>Республика Крым, г. Керчь, ул. Горбульского, д. 24а</t>
  </si>
  <si>
    <t>90:19:010109:4004</t>
  </si>
  <si>
    <t>Чичилимов О.Г.</t>
  </si>
  <si>
    <t>Республика Крым, г. Керчь, ул. Мирошника</t>
  </si>
  <si>
    <t>90:19:010112:17786</t>
  </si>
  <si>
    <t>Попов К.В.</t>
  </si>
  <si>
    <t>Республика Крым, г. Керчь, район ул. Вокзальное шоссе, 139</t>
  </si>
  <si>
    <t>90:19:010108:442</t>
  </si>
  <si>
    <t>ГК &amp;quot;ПРИОРИТЕТ&amp;quot;</t>
  </si>
  <si>
    <t>Республика Крым, г. Керчь, ул. Рыбаков, д. 1</t>
  </si>
  <si>
    <t>коммунальное обслуживание (код 3.1), хранение автотрнаспорта (код 2.7.1)</t>
  </si>
  <si>
    <t>90:19:010105:951</t>
  </si>
  <si>
    <t>Республика Крым, г. Керчь, ул. Войкова, д. 24а</t>
  </si>
  <si>
    <t>дошкольное, начальное и среднее общее образование (код 3.5.1)</t>
  </si>
  <si>
    <t>90:19:010113:27912</t>
  </si>
  <si>
    <t>Дмитрук О.А.</t>
  </si>
  <si>
    <t>Республика Крым, г. Керчь, ул. Ленина, д. 23</t>
  </si>
  <si>
    <t>90:19:010109:29314</t>
  </si>
  <si>
    <t>ГПК &amp;quot;Западный&amp;quot;</t>
  </si>
  <si>
    <t>Республика Крым, г. Керчь, ул. Капитана Алиева</t>
  </si>
  <si>
    <t>хранение автотранспорта (2.7.1)</t>
  </si>
  <si>
    <t>90:19:010103:3312</t>
  </si>
  <si>
    <t>АО &amp;quot;ГЕНБАНК&amp;quot;</t>
  </si>
  <si>
    <t>банковская и страховая деятельность (код 4.5)</t>
  </si>
  <si>
    <t>ООО &amp;quot;МИДИЯ&amp;quot;</t>
  </si>
  <si>
    <t>Республика Крым, г. Керчь, ул. Горького, д. 3и</t>
  </si>
  <si>
    <t>Рынки (код 4.3)</t>
  </si>
  <si>
    <t>90:19:010112:1236</t>
  </si>
  <si>
    <t>ГК &amp;quot;ОКЕАН&amp;quot;</t>
  </si>
  <si>
    <t>Республика Крым, г. Керчь, в районе ул.Плеханова</t>
  </si>
  <si>
    <t>90:19:010105:17932</t>
  </si>
  <si>
    <t>ООО ПКФ &amp;quot;Виза&amp;quot;</t>
  </si>
  <si>
    <t>Республика Крым, г. Керчь, по ул. Козлова, 8</t>
  </si>
  <si>
    <t>предпринимательство (код 4.0)</t>
  </si>
  <si>
    <t>90:19:010109:3410</t>
  </si>
  <si>
    <t>Дмитриева Е.Г.</t>
  </si>
  <si>
    <t>Республика Крым, г. Керчь, ул. Гагарина, д. 98</t>
  </si>
  <si>
    <t>90:19:010112:19183</t>
  </si>
  <si>
    <t>ИП Николаев В.И.</t>
  </si>
  <si>
    <t>Назаров А.П.</t>
  </si>
  <si>
    <t>Республика Крым, г. Керчь, ул. Орджоникидзе, д. 41</t>
  </si>
  <si>
    <t>90:19:010103:5231</t>
  </si>
  <si>
    <t>Республика Крым, г. Керчь, ул. Генерала Петрова, д. 37- т</t>
  </si>
  <si>
    <t>склады(код 6.9)</t>
  </si>
  <si>
    <t>90:19:010113:28234</t>
  </si>
  <si>
    <t>ПКГ &amp;quot;НЕПТУН-КЕРЧЬ&amp;quot;</t>
  </si>
  <si>
    <t>Республика Крым, г. Керчь, в районе улицы Генерала Петрова</t>
  </si>
  <si>
    <t>90:19:010113:3482</t>
  </si>
  <si>
    <t>ООО &amp;quot;Фирма &amp;quot;Лотос&amp;quot;</t>
  </si>
  <si>
    <t>Республика Крым, г. Керчь, ул. Володи Дубинина, д. 3/12</t>
  </si>
  <si>
    <t>бытовое обслуживание (код 3.3)</t>
  </si>
  <si>
    <t>90:19:010109:28696</t>
  </si>
  <si>
    <t>90:19:010109:28693</t>
  </si>
  <si>
    <t>Республика Крым, г. Керчь, ул. Театральная, д. 12а</t>
  </si>
  <si>
    <t>90:19:010109:28694</t>
  </si>
  <si>
    <t>БЫТОВОЕ ОБСЛУЖИВАНИЕ (КОД 3.3)</t>
  </si>
  <si>
    <t>90:19:010109:28695</t>
  </si>
  <si>
    <t>ЧП &amp;quot;ГСК-2008&amp;quot;</t>
  </si>
  <si>
    <t>90:19:010109:858</t>
  </si>
  <si>
    <t>Малков В.К.</t>
  </si>
  <si>
    <t>90:19:010112:19208</t>
  </si>
  <si>
    <t>Республика Крым, г. Керчь, ул. Маршала Еременко, д. 30-з</t>
  </si>
  <si>
    <t>Левенко Р.Г.</t>
  </si>
  <si>
    <t>Республика Крым, г. Керчь, ул. Свердлова, д. 62</t>
  </si>
  <si>
    <t>общежитие (код 3.2.4)</t>
  </si>
  <si>
    <t>90:19:010109:29317</t>
  </si>
  <si>
    <t>Елисеев С.А.</t>
  </si>
  <si>
    <t>Республика Крым, г. Керчь, ул. Казакова, д. 37-а</t>
  </si>
  <si>
    <t>90:19:010113:28235</t>
  </si>
  <si>
    <t>ООО &amp;quot;БАРВИНОК&amp;quot;</t>
  </si>
  <si>
    <t>Республика Крым, г. Керчь, ул. Генерала Петрова, д. 37А</t>
  </si>
  <si>
    <t>90:19:010113:28292</t>
  </si>
  <si>
    <t>Опекунова А.А.</t>
  </si>
  <si>
    <t>Республика Крым, г. Керчь, в районе ул. Советская - ул. Самойленко</t>
  </si>
  <si>
    <t>магазины (код 4.4), бытовое обслуживание (код 3.3.), деловое управление (код 4.1), банковская и страховая деятельность (код 4.5), общественное питание (код 4.6), гостиничное обслуживание (код 4.7), развлечение (код 4.8), спорт (5.1)</t>
  </si>
  <si>
    <t>90:19:010109:408</t>
  </si>
  <si>
    <t>Медведев А.Г.</t>
  </si>
  <si>
    <t>90:19:010110:31615</t>
  </si>
  <si>
    <t>Новосад С.Н.</t>
  </si>
  <si>
    <t>Республика Крым, г. Керчь, авто/кооп &amp;quot;Лесной&amp;quot;, автогараж №7</t>
  </si>
  <si>
    <t>90:19:010112:19219</t>
  </si>
  <si>
    <t>ОК&amp;quot;Кооператив лодочный причал № 255 &amp;quot;Капканы&amp;quot;</t>
  </si>
  <si>
    <t>Республика Крым, г. Керчь, в районе ул. Шмидта</t>
  </si>
  <si>
    <t>90:19:010116:819</t>
  </si>
  <si>
    <t>Остапенко В.В.</t>
  </si>
  <si>
    <t>Республика Крым, г. Керчь, ул. Кристи, д. 3</t>
  </si>
  <si>
    <t>для ИЖС (код 2.1)</t>
  </si>
  <si>
    <t>90:19:010117:58</t>
  </si>
  <si>
    <t>Республика Крым, г. Керчь, ш. Героев Сталинграда, д. 60В</t>
  </si>
  <si>
    <t>культурное развитие (код 3.6)</t>
  </si>
  <si>
    <t>90:19:010105:17985</t>
  </si>
  <si>
    <t>Мамедова Г.Ф.</t>
  </si>
  <si>
    <t>Республика Крым, г. Керчь, ул. Заречная, д. 32</t>
  </si>
  <si>
    <t>90:19:010109:391</t>
  </si>
  <si>
    <t>Андреев Ю.А.</t>
  </si>
  <si>
    <t>производственная деятельность (Код 2.1)</t>
  </si>
  <si>
    <t>90:19:010113:28302</t>
  </si>
  <si>
    <t>90:19:010107:2636</t>
  </si>
  <si>
    <t>Стариков А.Н.</t>
  </si>
  <si>
    <t>Республика Крым, г. Керчь, Вокзальное шоссе (остановка &amp;quot;АТП&amp;quot;)</t>
  </si>
  <si>
    <t>90:19:010109:2574</t>
  </si>
  <si>
    <t>ИП Шуринов М.Л.</t>
  </si>
  <si>
    <t>Республика Крым, г. Керчь, пер. Кооперативный, д. 3-г</t>
  </si>
  <si>
    <t>Объекты культурно-досуговой деятельности (код 3.6.1)</t>
  </si>
  <si>
    <t>90:19:010109:29412</t>
  </si>
  <si>
    <t>Скрыкова М.В.</t>
  </si>
  <si>
    <t>Республика Крым, г. Керчь, ул.Карла Маркса, земельный участок 7А</t>
  </si>
  <si>
    <t>деловое управление (код 4.1), магазины (код 4.4), общественное питание (4.6), гостиничное обслуживание (код 4,7)</t>
  </si>
  <si>
    <t>90:19:010109:29311</t>
  </si>
  <si>
    <t>Марзаганова Е.И.</t>
  </si>
  <si>
    <t>Республика Крым, г. Керчь, пер. Юннатов, д. 18</t>
  </si>
  <si>
    <t>90:19:010103:30288</t>
  </si>
  <si>
    <t>Бондарчук М.В.</t>
  </si>
  <si>
    <t>Республика Крым, г. Керчь, ул. Пролетарская, д. 32</t>
  </si>
  <si>
    <t>90:19:010109:1415</t>
  </si>
  <si>
    <t>Федусенко Н.В.</t>
  </si>
  <si>
    <t>Республика Крым, г. Керчь, ул. Карташова, д. 68</t>
  </si>
  <si>
    <t>90:19:010112:19272</t>
  </si>
  <si>
    <t>Товарчий Л.В.</t>
  </si>
  <si>
    <t>Республика Крым, г. Керчь, ул. Маршала Еременко, д. 30 б</t>
  </si>
  <si>
    <t>90:19:010112:2802</t>
  </si>
  <si>
    <t>Умрихин А.Н.</t>
  </si>
  <si>
    <t>Республика Крым, г. Керчь, ш. Индустриальное, д. 7</t>
  </si>
  <si>
    <t>90:19:010107:2639</t>
  </si>
  <si>
    <t>Черечеча С.Ю.</t>
  </si>
  <si>
    <t>Республика Крым, г. Керчь, ул. Береговая, д. 5</t>
  </si>
  <si>
    <t>90:19:010118:23</t>
  </si>
  <si>
    <t>тяжелая промышленность (код 6.2), склады 9код 6.9), связь (код 6.8), автомобильный транспорт (код 7.2), обеспечение внутреннего правопорядка (код 8.3)</t>
  </si>
  <si>
    <t>90:19:000000:1374</t>
  </si>
  <si>
    <t>Злобин А.М.</t>
  </si>
  <si>
    <t>Республика Крым, г. Керчь, ул. Орджоникидзе, д. 7</t>
  </si>
  <si>
    <t>90:19:010103:31195</t>
  </si>
  <si>
    <t>90:19:010112:19277</t>
  </si>
  <si>
    <t>Гришинов М.Е.</t>
  </si>
  <si>
    <t>Республика Крым, г. Керчь, ул. Сакко, д. 13А</t>
  </si>
  <si>
    <t>90:19:010113:28398</t>
  </si>
  <si>
    <t>Власюк С.В.</t>
  </si>
  <si>
    <t>магазины, бытовое обслуживание, амбулаторно-поликлиническое обслуживание, дошкольное, начальное и среднее общее образование, деловое управление, банковская и страховая деятельность, общественное питание</t>
  </si>
  <si>
    <t>90:19:010109:213</t>
  </si>
  <si>
    <t>ООО &amp;quot;Корпорация развития Крыма-Керчь&amp;quot;</t>
  </si>
  <si>
    <t>Республика Крым, г. Керчь, район ул. Марата</t>
  </si>
  <si>
    <t>среднеэтажная жилая застройка (код 2.5)</t>
  </si>
  <si>
    <t>90:19:010105:18251</t>
  </si>
  <si>
    <t>Горобцов А.А.</t>
  </si>
  <si>
    <t>Республика Крым, г. Керчь, ул. Аршинцевская Коса, д. 9-а</t>
  </si>
  <si>
    <t>для эксплуатации объектов, указанных в п. 1.3_x000D_
туристическое обслуживание (код 5.2.1)</t>
  </si>
  <si>
    <t>90:19:010101:325</t>
  </si>
  <si>
    <t>Приемец А.Н.</t>
  </si>
  <si>
    <t>Республика Крым, г. Керчь, СТ &amp;quot;Коммунальник&amp;quot; участок №130</t>
  </si>
  <si>
    <t>ведение дачного хозяйства</t>
  </si>
  <si>
    <t>90:19:010108:167</t>
  </si>
  <si>
    <t>Малицкий В.С.</t>
  </si>
  <si>
    <t>Республика Крым, г. Керчь, ул. Володи Дубинина, д. 34</t>
  </si>
  <si>
    <t>90:19:010109:3883</t>
  </si>
  <si>
    <t>Республика Крым, г. Керчь, ул. Веры Белик, д. 12К</t>
  </si>
  <si>
    <t>90:19:010115:1437</t>
  </si>
  <si>
    <t>ООО &amp;quot;Керчь-Юрист&amp;quot;</t>
  </si>
  <si>
    <t>Республика Крым, г. Керчь, ш. Индустриальное, д. 19-б</t>
  </si>
  <si>
    <t>строительная промышленности (код 6.6)</t>
  </si>
  <si>
    <t>90:19:010107:97</t>
  </si>
  <si>
    <t>Республика Крым, г. Керчь, ул. Еременко Маршала, 11</t>
  </si>
  <si>
    <t>90:19:010110:31720</t>
  </si>
  <si>
    <t>Республика Крым, г. Керчь, пер. Поветкина, номер 9</t>
  </si>
  <si>
    <t>среднеэтажная жилая застройка (высотная застройка) (код 2.6)</t>
  </si>
  <si>
    <t>90:19:010104:2483</t>
  </si>
  <si>
    <t>Новиков М.В.</t>
  </si>
  <si>
    <t>склады, объекты дорожного сервиса</t>
  </si>
  <si>
    <t>90:19:010113:28310</t>
  </si>
  <si>
    <t>Плотников А.С.</t>
  </si>
  <si>
    <t>Республика Крым, г. Керчь, ул. Разъездная, д. 6</t>
  </si>
  <si>
    <t>склады (код 6.4)</t>
  </si>
  <si>
    <t>90:19:010110:31723</t>
  </si>
  <si>
    <t>Республика Крым, г. Керчь, ул. Орджоникидзе, д. 109</t>
  </si>
  <si>
    <t>90:19:010103:1568</t>
  </si>
  <si>
    <t>Чекрыгин А.В.</t>
  </si>
  <si>
    <t>Республика Крым, г. Керчь, ул. Блюхера, д. 21б</t>
  </si>
  <si>
    <t>90:19:010105:18172</t>
  </si>
  <si>
    <t>ГПК &amp;quot;Пришкольный&amp;quot;</t>
  </si>
  <si>
    <t>Республика Крым, г. Керчь, ул. Комарова, д. 83 а</t>
  </si>
  <si>
    <t>90:19:010109:29684</t>
  </si>
  <si>
    <t>ПГК «Заречный»</t>
  </si>
  <si>
    <t>Республика Крым, г. Керчь, ул.Щорса, 38</t>
  </si>
  <si>
    <t>90:19:010112:19339</t>
  </si>
  <si>
    <t>Республика Крым, г. Керчь, ул. Буденного, д. 13</t>
  </si>
  <si>
    <t>90:19:010105:763</t>
  </si>
  <si>
    <t>Кавешников С.К.</t>
  </si>
  <si>
    <t>Республика Крым, г. Керчь, ул. Пещерная, д. 14</t>
  </si>
  <si>
    <t>Обслуживание жилой застройки (код 2.7)</t>
  </si>
  <si>
    <t>90:19:010114:4455</t>
  </si>
  <si>
    <t>ООО &amp;quot;Восточный Крым&amp;quot;</t>
  </si>
  <si>
    <t>90:19:010103:31222</t>
  </si>
  <si>
    <t>Республика Крым, г. Керчь, район ш. Героев Эльтигена</t>
  </si>
  <si>
    <t>90:19:010102:277</t>
  </si>
  <si>
    <t>Вегерова Е.В.</t>
  </si>
  <si>
    <t>Республика Крым, г. Керчь, ул. Ворошилова, д. 19</t>
  </si>
  <si>
    <t>бытовое обслуживание, обслуживание жилой застройки, здравоохранение, амбулаторно-поликлиническое обслуживание, образование и просвещение, дошкольное, начальное и среднее общее образование, деловое управление, магазины, спорт, связь</t>
  </si>
  <si>
    <t>90:19:010105:1816</t>
  </si>
  <si>
    <t>Гаражный кооператив &amp;quot;Митридат&amp;quot;</t>
  </si>
  <si>
    <t>Республика Крым, г. Керчь, ул. Митридатская 2-я, д. 126</t>
  </si>
  <si>
    <t>90:19:010109:2811</t>
  </si>
  <si>
    <t>ООО &amp;quot;М2019&amp;quot;</t>
  </si>
  <si>
    <t>Республика Крым, г. Керчь, ул. Марата, д. 10</t>
  </si>
  <si>
    <t>90:19:010105:18265</t>
  </si>
  <si>
    <t>Журавлёв С.Л.</t>
  </si>
  <si>
    <t>Республика Крым, г. Керчь, ул. Галины Петровой, д. 28</t>
  </si>
  <si>
    <t>90:19:010101:4416</t>
  </si>
  <si>
    <t>ООО &amp;quot;ЗИНЛАНД&amp;quot;</t>
  </si>
  <si>
    <t>90:19:010118:305</t>
  </si>
  <si>
    <t>Перекрестов Ю.В.</t>
  </si>
  <si>
    <t>Республика Крым, г. Керчь</t>
  </si>
  <si>
    <t>90:19:000000:584</t>
  </si>
  <si>
    <t>Барабаш А.Ю.</t>
  </si>
  <si>
    <t>Республика Крым, г. Керчь, ул. Козлова, д. 1</t>
  </si>
  <si>
    <t>90:19:010109:29727</t>
  </si>
  <si>
    <t>ООО &amp;quot;МИРГЕОПРОЕКТ&amp;quot;</t>
  </si>
  <si>
    <t>Республика Крым, г. Керчь, ул. Колхозная</t>
  </si>
  <si>
    <t>Малоэтажная многоквартирная жилая застройка (код 2.1.1)</t>
  </si>
  <si>
    <t>90:19:010104:2100</t>
  </si>
  <si>
    <t>Ширяев В.А.</t>
  </si>
  <si>
    <t>Республика Крым, г. Керчь, ул. Рыбакова, д. 84</t>
  </si>
  <si>
    <t>90:19:010109:28814</t>
  </si>
  <si>
    <t>ООО &amp;quot;Фирма &amp;quot;Виста&amp;quot;</t>
  </si>
  <si>
    <t>Республика Крым, г. Керчь, ул. Войкова, д. 26 в</t>
  </si>
  <si>
    <t>90:19:010113:571</t>
  </si>
  <si>
    <t>Волкова Е.Ю.</t>
  </si>
  <si>
    <t>Республика Крым, г. Керчь, ул. Степана Разина, 12</t>
  </si>
  <si>
    <t>склады, автомобильный транспорт</t>
  </si>
  <si>
    <t>90:19:010113:28422</t>
  </si>
  <si>
    <t>ГПК &amp;quot;Воинский&amp;quot;</t>
  </si>
  <si>
    <t>90:19:010105:17983</t>
  </si>
  <si>
    <t>Республика Крым, г. Керчь, ул. Плеханова</t>
  </si>
  <si>
    <t>ООО ФИРМА БАГИРА</t>
  </si>
  <si>
    <t>Республика Крым, г. Керчь, городской округ Керчь, ул. Островского, 114</t>
  </si>
  <si>
    <t>90:19:010112:18675</t>
  </si>
  <si>
    <t>Республика Крым, г. Керчь, ул. Ворошилова, д. 6</t>
  </si>
  <si>
    <t>90:19:010105:2611</t>
  </si>
  <si>
    <t>Республика Крым, г. Керчь, по ул. Фабричной</t>
  </si>
  <si>
    <t>90:19:010103:31609</t>
  </si>
  <si>
    <t>ПК &amp;quot;ПИОНЕРСКАЯ&amp;quot;</t>
  </si>
  <si>
    <t>Республика Крым, г. Керчь, в районе ж.д. станции &amp;quot;Аршинцево&amp;quot;</t>
  </si>
  <si>
    <t>90:19:010103:31588</t>
  </si>
  <si>
    <t>Республика Крым, г. Керчь, ул. Розы Люксембург, д. 23-а</t>
  </si>
  <si>
    <t>90:19:010113:28531</t>
  </si>
  <si>
    <t>Республика Крым, г. Керчь, по ул. Первых Космонавтов, 11, 26 и пер Орджоникидзе, 17, от пер. Орджоникидзе до пер. Харьковский</t>
  </si>
  <si>
    <t>Головастиков В.В.</t>
  </si>
  <si>
    <t>Республика Крым, г. Керчь, ул. Ленина, д. 24</t>
  </si>
  <si>
    <t>деловое управление (код 4.1), магазины (код 4.4), общественное питание (код 4.6)</t>
  </si>
  <si>
    <t>90:19:010109:29834</t>
  </si>
  <si>
    <t>Лазарев О.Е.</t>
  </si>
  <si>
    <t>Республика Крым, г. Керчь, уь Шевякова - ул. Горького</t>
  </si>
  <si>
    <t>90:19:010112:19314</t>
  </si>
  <si>
    <t>ИП Ясько Э.А.</t>
  </si>
  <si>
    <t>Республика Крым, г. Керчь, ул. Мирошника, д. 1-в</t>
  </si>
  <si>
    <t>Деловое управление (код 4.1)_x000D_
Гостиничное обслуживание (код 4.7)</t>
  </si>
  <si>
    <t>90:19:010110:30158</t>
  </si>
  <si>
    <t>Республика Крым, г. Керчь, ул. Шевякова-ул. Горького</t>
  </si>
  <si>
    <t>90:19:010112:19311</t>
  </si>
  <si>
    <t>Карпова Ирина Александровна</t>
  </si>
  <si>
    <t>Туристическое обслуживание (Код 5.2.1)</t>
  </si>
  <si>
    <t>90:19:010101:4421</t>
  </si>
  <si>
    <t>Государственное унитарное предприятие Республики Крым &amp;quot;КРЫМТЕПЛОКОММУНЭНЕРГО&amp;quot;</t>
  </si>
  <si>
    <t>Республика Крым, г. Керчь, ул. Славы, уч 4а</t>
  </si>
  <si>
    <t>90:19:010113:27776</t>
  </si>
  <si>
    <t>Республика Крым, г. Керчь, ул. Пятилетки 1-й, уч. 31</t>
  </si>
  <si>
    <t>90:19:010113:27753</t>
  </si>
  <si>
    <t>Республика Крым, г. Керчь, ул. Генерала Петрова, у. 24 в</t>
  </si>
  <si>
    <t>90:19:010113:27755</t>
  </si>
  <si>
    <t>Гармай А.В.</t>
  </si>
  <si>
    <t>Республика Крым, г. Керчь, ул. Мирошника, 63</t>
  </si>
  <si>
    <t>90:19:010110:31829</t>
  </si>
  <si>
    <t>90:19:010103:29525</t>
  </si>
  <si>
    <t>Машовец А.В.</t>
  </si>
  <si>
    <t>90:19:010110:31828</t>
  </si>
  <si>
    <t>Республика Крым, г. Керчь, ул. 12 Апреля, д. 1</t>
  </si>
  <si>
    <t>90:19:010113:27911</t>
  </si>
  <si>
    <t>Наджафов Ш.А.О.</t>
  </si>
  <si>
    <t>Республика Крым, г. Керчь, ул. Еременко, 40</t>
  </si>
  <si>
    <t>деловое управление (код 4.1), магазины (код 4.4)</t>
  </si>
  <si>
    <t>90:19:010111:362</t>
  </si>
  <si>
    <t>Статива А.В.</t>
  </si>
  <si>
    <t>Республика Крым, г. Керчь, ул. Ивана Франко, д. 54</t>
  </si>
  <si>
    <t>90:19:010112:19362</t>
  </si>
  <si>
    <t>Платонов В.В.</t>
  </si>
  <si>
    <t>Республика Крым, г. Керчь, ул. Маршала Еременко, д. 6</t>
  </si>
  <si>
    <t>90:19:010117:2871</t>
  </si>
  <si>
    <t>ИП Пурим В.Б.</t>
  </si>
  <si>
    <t>Республика Крым, г. Керчь, ул. Театральная, д. 42</t>
  </si>
  <si>
    <t>90:19:010109:1664</t>
  </si>
  <si>
    <t>Магазины (код 4.4)_x000D_
Спорт (код 5.1)_x000D_
Объекты дорожного сервиса (код 4.9.1)</t>
  </si>
  <si>
    <t>90:19:010103:31667</t>
  </si>
  <si>
    <t>Республика Крым, г. Керчь, ул. Кирова, 105</t>
  </si>
  <si>
    <t>90:19:010113:3573</t>
  </si>
  <si>
    <t>ИП Дацюк Д.В.</t>
  </si>
  <si>
    <t>Республика Крым, г. Керчь, ул. в районе Меотийского шоссе</t>
  </si>
  <si>
    <t>Рыбоводство (код 1.13)</t>
  </si>
  <si>
    <t>90:19:010118:542</t>
  </si>
  <si>
    <t>ООО &amp;quot;БУДСТРОЙ&amp;quot;</t>
  </si>
  <si>
    <t>Республика Крым, г. Керчь, ул. Комарова, д. 82</t>
  </si>
  <si>
    <t>Среднеэтажная жилая застройка (код 2.5)</t>
  </si>
  <si>
    <t>90:19:010109:4067</t>
  </si>
  <si>
    <t>Афонина О.А.</t>
  </si>
  <si>
    <t>Республика Крым, г. Керчь, ул Попова, уч. 15</t>
  </si>
  <si>
    <t>90:19:010110:31830</t>
  </si>
  <si>
    <t>ИП Воробьев П.В.</t>
  </si>
  <si>
    <t>Республика Крым, г. Керчь, ул. Цибизова, д.11</t>
  </si>
  <si>
    <t>Здравоохранение (код 3.4)_x000D_
Культурное развитие (код 3.6)</t>
  </si>
  <si>
    <t>90:19:010103:5272</t>
  </si>
  <si>
    <t>Республика Крым, г. Керчь, ул. Горбульского, д. 1</t>
  </si>
  <si>
    <t>90:19:010109:29855</t>
  </si>
  <si>
    <t>Вракин А.В.</t>
  </si>
  <si>
    <t>Республика Крым, г. Керчь, ул. Аршинцевская Коса, 21</t>
  </si>
  <si>
    <t>90:19:010101:4439</t>
  </si>
  <si>
    <t>Николаев М.В.</t>
  </si>
  <si>
    <t>Республика Крым, г. Керчь, ул. Кирова, 14</t>
  </si>
  <si>
    <t>90:19:010109:27889</t>
  </si>
  <si>
    <t>Джамалединов А.С.</t>
  </si>
  <si>
    <t>Республика Крым, г. Керчь, ул. Амет-Хана Султана, 6</t>
  </si>
  <si>
    <t>90:19:010116:9731</t>
  </si>
  <si>
    <t>Денисов Г.В.</t>
  </si>
  <si>
    <t>Республика Крым, г. Керчь, ул. Черноморская, д. 2а</t>
  </si>
  <si>
    <t>90:19:010103:31750</t>
  </si>
  <si>
    <t>Республика Крым, г. Керчь, ул. Коммунаров, д. 37</t>
  </si>
  <si>
    <t>90:19:010114:4546</t>
  </si>
  <si>
    <t>Республика Крым, г. Керчь, ул. Свердлова, д. 57</t>
  </si>
  <si>
    <t>Коммунальное обслуживание (код 3.1)</t>
  </si>
  <si>
    <t>90:19:010106:1668</t>
  </si>
  <si>
    <t>ООО &amp;quot;СЗ Крым-Инвестстрой Керчь&amp;quot;</t>
  </si>
  <si>
    <t>Республика Крым, г. Керчь, в районе Кирова</t>
  </si>
  <si>
    <t>Многоэтажная жилая застройка (высотная застройка) (код 2.6)</t>
  </si>
  <si>
    <t>90:19:010113:28287</t>
  </si>
  <si>
    <t>ООО &amp;quot;ТОРГОВО-СТРОИТЕЛЬНАЯ КОМПАНИЯ &amp;quot;ФОДИ&amp;quot;</t>
  </si>
  <si>
    <t>Республика Крым, г. Керчь, ул.Генерала Петрова, 29-А</t>
  </si>
  <si>
    <t>90:19:010113:28611</t>
  </si>
  <si>
    <t>Республика Крым, г. Керчь, район Аэропорта</t>
  </si>
  <si>
    <t>90:19:010110:29813</t>
  </si>
  <si>
    <t>ПК &amp;quot;Ворошиловский рынок&amp;quot;</t>
  </si>
  <si>
    <t>Республика Крым, г. Керчь, ул. Ворошилова, уч. 4</t>
  </si>
  <si>
    <t>90:19:010105:18527</t>
  </si>
  <si>
    <t>ПК &amp;quot;ГК&amp;quot;РЫБАК-КЕРЧЬ&amp;quot;</t>
  </si>
  <si>
    <t>Республика Крым, г. Керчь, ул. Рыбаков</t>
  </si>
  <si>
    <t>90:19:010105:648</t>
  </si>
  <si>
    <t>Абралава Д.О.</t>
  </si>
  <si>
    <t>Республика Крым, г. Керчь, Причал №239, лодочный</t>
  </si>
  <si>
    <t>90:19:010103:31758</t>
  </si>
  <si>
    <t>МУП МОГОК РК &amp;quot;Керчьгортранс&amp;quot;</t>
  </si>
  <si>
    <t>Республика Крым, г. Керчь, ш. Героев Сталинграда, д. 21А</t>
  </si>
  <si>
    <t>Автомобильный транспорт (код 7.2)</t>
  </si>
  <si>
    <t>90:19:010106:1281</t>
  </si>
  <si>
    <t>Банковская и страховая деятельность (код 4.5)</t>
  </si>
  <si>
    <t>Протасов О.Ю.</t>
  </si>
  <si>
    <t>Республика Крым, г. Керчь, ул. Казакова, 37</t>
  </si>
  <si>
    <t>90:19:010113:28585</t>
  </si>
  <si>
    <t>Пономаренко С.Н.</t>
  </si>
  <si>
    <t>Республика Крым, г. Керчь, ул. Зябрева</t>
  </si>
  <si>
    <t>Деловое управление (код 4.1)</t>
  </si>
  <si>
    <t>90:19:010103:5224</t>
  </si>
  <si>
    <t>Республика Крым, г. Керчь, ул. Танкистов, д. 8</t>
  </si>
  <si>
    <t>90:19:010102:260</t>
  </si>
  <si>
    <t>ПГК &amp;quot;Парковая&amp;quot;</t>
  </si>
  <si>
    <t>Республика Крым, г. Керчь, Республика Крым, г. Керчь</t>
  </si>
  <si>
    <t>90:19:010103:31746</t>
  </si>
  <si>
    <t>Республика Крым, г. Керчь, ул. Дмитрия Глухова, земельный участок 7А</t>
  </si>
  <si>
    <t>90:19:010110:31857</t>
  </si>
  <si>
    <t>Республика Крым, г. Керчь, ул. Гагарина</t>
  </si>
  <si>
    <t>90:19:010107:2354</t>
  </si>
  <si>
    <t>Аслангиреева Н.М.</t>
  </si>
  <si>
    <t>90:19:010107:245</t>
  </si>
  <si>
    <t>Ахмадов Ю.М.</t>
  </si>
  <si>
    <t>Республика Крым, г. Керчь, в районе ул. Аршинцевская Коса</t>
  </si>
  <si>
    <t>Спорт (код 5.1)_x000D_
Причалы для маломерных судов (код 5.4)</t>
  </si>
  <si>
    <t>90:19:010101:4435</t>
  </si>
  <si>
    <t>90:19:010101:4436</t>
  </si>
  <si>
    <t>Республика Крым, г. Керчь, ул. Мирошника, д. 57б</t>
  </si>
  <si>
    <t>90:19:010110:31936</t>
  </si>
  <si>
    <t>ГУП РК &amp;quot;КРЫМЭКОРЕСУРСЫ&amp;quot;</t>
  </si>
  <si>
    <t>Республика Крым, г. Керчь, ул. Кокорина, 59-а</t>
  </si>
  <si>
    <t>90:19:010110:993</t>
  </si>
  <si>
    <t>Стецюк С.И.</t>
  </si>
  <si>
    <t>Республика Крым, г. Керчь, ул Розы Люксембург, 23-а</t>
  </si>
  <si>
    <t>90:19:010113:28659</t>
  </si>
  <si>
    <t>КП &amp;quot;РГ &amp;quot;КЕРЧЕНСКИЙ РАБОЧИЙ&amp;quot;</t>
  </si>
  <si>
    <t>Республика Крым, г. Керчь, ул. Кирова, 15</t>
  </si>
  <si>
    <t>90:19:010109:30078</t>
  </si>
  <si>
    <t>Гришечкина М.В.</t>
  </si>
  <si>
    <t>Республика Крым, г. Керчь, ул. Парахина, 15-а</t>
  </si>
  <si>
    <t>90:19:010114:4428</t>
  </si>
  <si>
    <t>Москалев А.К.</t>
  </si>
  <si>
    <t>Республика Крым, г. Керчь, ул. Верхе-Садовая, 2а</t>
  </si>
  <si>
    <t>Для индивидуального жилищного строительства (код 2.1)_x000D_
Малоэтажная многоквартирная жилая застройка (код 2.1.1)_x000D_
Блокированная жилая застройка (код 2.3)</t>
  </si>
  <si>
    <t>90:19:010108:3616</t>
  </si>
  <si>
    <t>Жуненко А.Н.</t>
  </si>
  <si>
    <t>Республика Крым, г. Керчь, ул. Свердлова, з/у 21 А</t>
  </si>
  <si>
    <t>90:19:010109:29988</t>
  </si>
  <si>
    <t>Притуленко Л.Л.</t>
  </si>
  <si>
    <t>Республика Крым, г. Керчь, на территории г. Керчи</t>
  </si>
  <si>
    <t>90:19:010101:624</t>
  </si>
  <si>
    <t>Дубровский В.А.</t>
  </si>
  <si>
    <t>Склады (код 6.9)_x000D_
Магазины (код 4.4)</t>
  </si>
  <si>
    <t>90:19:010113:3031</t>
  </si>
  <si>
    <t>Республика Крым, г. Керчь, ул Фрунзе, д.60</t>
  </si>
  <si>
    <t>Склады (код 6.9)_x000D_
Хранение автотранспорта (код 2.7.1)</t>
  </si>
  <si>
    <t>90:19:010110:32002</t>
  </si>
  <si>
    <t>Немилостивая Е.М.</t>
  </si>
  <si>
    <t>Республика Крым, г. Керчь, ул. Гражданская, д. 9</t>
  </si>
  <si>
    <t>Мильгром Л.С.</t>
  </si>
  <si>
    <t>Республика Крым, г. Керчь, ул. Козлова, д.29</t>
  </si>
  <si>
    <t>Развлечения (код 4.8)</t>
  </si>
  <si>
    <t>90:19:010109:3983</t>
  </si>
  <si>
    <t>Надуда О.П.</t>
  </si>
  <si>
    <t>90:19:000000:585</t>
  </si>
  <si>
    <t>Ткаченко Д.Ю.</t>
  </si>
  <si>
    <t>Республика Крым, г. Керчь, ул. Щорса, 42/2</t>
  </si>
  <si>
    <t>90:19:010112:2717</t>
  </si>
  <si>
    <t>ООО &amp;quot;Вторстальмет&amp;quot;</t>
  </si>
  <si>
    <t>Республика Крым, г. Керчь, Магистральное шоссе, 5</t>
  </si>
  <si>
    <t>90:19:010113:28421</t>
  </si>
  <si>
    <t>ООО &amp;quot;СК &amp;quot;ПЕРЕДОВИК&amp;quot;</t>
  </si>
  <si>
    <t>Республика Крым, г. Керчь, ул. Генерала Петрова, д.37Д</t>
  </si>
  <si>
    <t>магазины, деловое управление</t>
  </si>
  <si>
    <t>90:19:010113:28766</t>
  </si>
  <si>
    <t>общественное питание, гостиничное обслуживание, магазины</t>
  </si>
  <si>
    <t>90:19:010109:1417</t>
  </si>
  <si>
    <t>Форащук З.М.</t>
  </si>
  <si>
    <t>Республика Крым, г. Керчь, ул. Советская, д. 11</t>
  </si>
  <si>
    <t>культурное развитие, деловое управление, магазины, общественное питание</t>
  </si>
  <si>
    <t>90:19:010109:924</t>
  </si>
  <si>
    <t>Остапенко Н.А.</t>
  </si>
  <si>
    <t>Республика Крым, г. Керчь, ул. Голощапова, д. 3</t>
  </si>
  <si>
    <t>Андрущук С.А.</t>
  </si>
  <si>
    <t>Республика Крым, г. Керчь, ул. Буденного, рядом с домом № 32</t>
  </si>
  <si>
    <t xml:space="preserve">Обслуживание жилой застройки (код 2.7)_x000D_
Хранение автотранспорта (код 2.7.1)_x000D_
Обслуживание автотранспорта_x000D_
</t>
  </si>
  <si>
    <t>90:19:010105:3463</t>
  </si>
  <si>
    <t>ООО &amp;quot;Подиум&amp;quot;</t>
  </si>
  <si>
    <t>Республика Крым, г. Керчь, ул. Пушкина, д. 10</t>
  </si>
  <si>
    <t>Обеспечение обороны и безопасности (код 8.0)</t>
  </si>
  <si>
    <t>90:19:010109:27580</t>
  </si>
  <si>
    <t>ООО &amp;quot;Провизион&amp;quot;</t>
  </si>
  <si>
    <t>Республика Крым, г. Керчь, ул. Чернышевского, д. 40А</t>
  </si>
  <si>
    <t>90:19:010109:29906</t>
  </si>
  <si>
    <t>90:19:010111:2347</t>
  </si>
  <si>
    <t>Расин В.М.</t>
  </si>
  <si>
    <t>Республика Крым, г. Керчь, ул. Петра Дейкало, 12</t>
  </si>
  <si>
    <t>90:19:010103:32175</t>
  </si>
  <si>
    <t>ООО &amp;quot;Крафт Групп&amp;quot;</t>
  </si>
  <si>
    <t>Причалы для маломерных судов</t>
  </si>
  <si>
    <t>для индивидуального жилищного строительства</t>
  </si>
  <si>
    <t>Хранение автотранспорта</t>
  </si>
  <si>
    <t>Хранение автотранспорта, Деловое управление, Магазины</t>
  </si>
  <si>
    <t>причалы для маломерных судов (код 5.4),  &amp;quot;туристическое обслуживание (код 5.2.1)&amp;quot;_x000D_
целевое использование &amp;quot;для обслуживания и реконструкии существующего здания&amp;quot;</t>
  </si>
  <si>
    <t>железнодорожный транспорт (код 7.1), склады (7.1)</t>
  </si>
  <si>
    <t>здравоохранение (код 3.4)</t>
  </si>
  <si>
    <t xml:space="preserve"> легкая промышленность (код 6.3)</t>
  </si>
  <si>
    <t>магазины - (код 4.4)</t>
  </si>
  <si>
    <t>Новая кадастровая оценка</t>
  </si>
  <si>
    <t>ИТОГО</t>
  </si>
  <si>
    <t>арендная плата за 1 кв.м</t>
  </si>
  <si>
    <t>90:19:010113:3587</t>
  </si>
  <si>
    <t>90:19:010113:2501</t>
  </si>
  <si>
    <t>min</t>
  </si>
  <si>
    <t>max</t>
  </si>
  <si>
    <t>Кадастровая стоимость действующая</t>
  </si>
  <si>
    <t>Общая площадь объектов, кв. м</t>
  </si>
  <si>
    <t>Ставка арендной платы,%</t>
  </si>
  <si>
    <t>аренда /кв.м</t>
  </si>
  <si>
    <t>2021 +4%</t>
  </si>
  <si>
    <t>2022 +4%</t>
  </si>
  <si>
    <t>Планируемая оплата 2023</t>
  </si>
  <si>
    <t>арендная плата по кадастровой стоимости, 2020</t>
  </si>
  <si>
    <t>Расчетная аренда /кв.м</t>
  </si>
  <si>
    <t>Темп роста, % 2020/2023</t>
  </si>
  <si>
    <r>
      <t xml:space="preserve">Темп роста, % 2020/2023 </t>
    </r>
    <r>
      <rPr>
        <b/>
        <sz val="10"/>
        <color rgb="FF000000"/>
        <rFont val="Tahoma"/>
        <family val="2"/>
        <charset val="204"/>
      </rPr>
      <t>10%</t>
    </r>
  </si>
  <si>
    <t>Планируемая оплата 2023 +10%</t>
  </si>
  <si>
    <t>мин +10%</t>
  </si>
  <si>
    <t>макс +10%</t>
  </si>
  <si>
    <t>Темп роста, % 2023/2020</t>
  </si>
  <si>
    <t>90:19:010107:479</t>
  </si>
  <si>
    <t>Республика Крым, г Керчь</t>
  </si>
  <si>
    <t>Предпринимательство</t>
  </si>
  <si>
    <t>90:19:010107:540</t>
  </si>
  <si>
    <t>90:19:010111:707</t>
  </si>
  <si>
    <t>Республика Крым, г Керчь, район ул Кирова, д 31а</t>
  </si>
  <si>
    <t>Республика Крым, г Керчь, ул Горького, д 2</t>
  </si>
  <si>
    <t>90:19:010111:727</t>
  </si>
  <si>
    <t>Республика Крым, г Керчь, ул Маршала Еременко, в районе бани</t>
  </si>
  <si>
    <t>90:19:010103:5222</t>
  </si>
  <si>
    <t>Республика Крым, г Керчь, ул Орджоникидзе, в районе к/т "Дружба"</t>
  </si>
  <si>
    <t>90:19:010103:5245</t>
  </si>
  <si>
    <t>Республика Крым, г Керчь, ул Орджоникидзе</t>
  </si>
  <si>
    <t>90:19:010103:5246</t>
  </si>
  <si>
    <t>Республика Крым, г Керчь, по улице Орджоникидзе - ул Мира</t>
  </si>
  <si>
    <t>90:19:010103:5253</t>
  </si>
  <si>
    <t>Республика Крым, г Керчь, ул Орджоникидзе, в районе гаражно-строительного кооператива (ГСК) "Телецентр-4"</t>
  </si>
  <si>
    <t>90:19:010103:5256</t>
  </si>
  <si>
    <t>Республика Крым, г Керчь, ул Орджоникидзе, в районе кинотеатра "Дружба"</t>
  </si>
  <si>
    <t>90:19:010103:5262</t>
  </si>
  <si>
    <t>Республика Крым, г Керчь, ул Курортная</t>
  </si>
  <si>
    <t>90:19:010103:5267</t>
  </si>
  <si>
    <t>90:19:010103:5273</t>
  </si>
  <si>
    <t>90:19:010109:5153</t>
  </si>
  <si>
    <t>Республика Крым, г Керчь, ул Сергея Борзенко</t>
  </si>
  <si>
    <t>90:19:010109:5154</t>
  </si>
  <si>
    <t>90:19:010109:5157</t>
  </si>
  <si>
    <t>90:19:010109:5158</t>
  </si>
  <si>
    <t>90:19:010109:5159</t>
  </si>
  <si>
    <t>90:19:010109:5161</t>
  </si>
  <si>
    <t>90:19:010109:5164</t>
  </si>
  <si>
    <t>90:19:010109:5166</t>
  </si>
  <si>
    <t>90:19:010109:5167</t>
  </si>
  <si>
    <t>90:19:010109:5169</t>
  </si>
  <si>
    <t>90:19:010109:5170</t>
  </si>
  <si>
    <t>90:19:010109:5171</t>
  </si>
  <si>
    <t>90:19:010109:5172</t>
  </si>
  <si>
    <t>90:19:010109:5174</t>
  </si>
  <si>
    <t>90:19:010109:5177</t>
  </si>
  <si>
    <t>90:19:010109:5178</t>
  </si>
  <si>
    <t>90:19:010109:5179</t>
  </si>
  <si>
    <t>90:19:010109:5184</t>
  </si>
  <si>
    <t>90:19:010109:5185</t>
  </si>
  <si>
    <t>90:19:010109:5187</t>
  </si>
  <si>
    <t>Республика Крым, г Керчь, ул Сергея Борзенко, у Центральной приморской селитебной экономико-планировочной зоны К 2-2</t>
  </si>
  <si>
    <t>90:19:010109:5188</t>
  </si>
  <si>
    <t>90:19:010109:5189</t>
  </si>
  <si>
    <t>90:19:010109:5190</t>
  </si>
  <si>
    <t>90:19:010109:5191</t>
  </si>
  <si>
    <t>90:19:010109:5192</t>
  </si>
  <si>
    <t>90:19:010109:5194</t>
  </si>
  <si>
    <t>90:19:010109:5195</t>
  </si>
  <si>
    <t>90:19:010109:5196</t>
  </si>
  <si>
    <t>90:19:010109:5199</t>
  </si>
  <si>
    <t>90:19:010109:5200</t>
  </si>
  <si>
    <t>90:19:010109:5202</t>
  </si>
  <si>
    <t>90:19:010109:5203</t>
  </si>
  <si>
    <t>90:19:010109:5204</t>
  </si>
  <si>
    <t>90:19:010109:5205</t>
  </si>
  <si>
    <t>90:19:010109:4497</t>
  </si>
  <si>
    <t>Республика Крым, г Керчь, ул Ленина, д 42</t>
  </si>
  <si>
    <t>90:19:010109:4508</t>
  </si>
  <si>
    <t>Республика Крым, г Керчь, ул Карла Маркса, д 10</t>
  </si>
  <si>
    <t>90:19:010109:4515</t>
  </si>
  <si>
    <t>90:19:010109:4517</t>
  </si>
  <si>
    <t>90:19:010109:4518</t>
  </si>
  <si>
    <t>90:19:010109:4519</t>
  </si>
  <si>
    <t>90:19:010109:4520</t>
  </si>
  <si>
    <t>90:19:010109:4521</t>
  </si>
  <si>
    <t>90:19:010109:4522</t>
  </si>
  <si>
    <t>90:19:010109:4525</t>
  </si>
  <si>
    <t>90:19:010109:4526</t>
  </si>
  <si>
    <t>90:19:010109:4527</t>
  </si>
  <si>
    <t>90:19:010109:4528</t>
  </si>
  <si>
    <t>90:19:010109:4529</t>
  </si>
  <si>
    <t>90:19:010109:4530</t>
  </si>
  <si>
    <t>90:19:010109:4531</t>
  </si>
  <si>
    <t>90:19:010109:4532</t>
  </si>
  <si>
    <t>90:19:010109:4535</t>
  </si>
  <si>
    <t>90:19:010109:4536</t>
  </si>
  <si>
    <t>Республика Крым, г Керчь, ул Володи Дубинина, д 31</t>
  </si>
  <si>
    <t>90:19:010109:4540</t>
  </si>
  <si>
    <t>90:19:010109:4544</t>
  </si>
  <si>
    <t>90:19:010109:4545</t>
  </si>
  <si>
    <t>90:19:010109:4546</t>
  </si>
  <si>
    <t>90:19:010109:4547</t>
  </si>
  <si>
    <t>90:19:010109:4549</t>
  </si>
  <si>
    <t>90:19:010109:4551</t>
  </si>
  <si>
    <t>90:19:010109:4552</t>
  </si>
  <si>
    <t>90:19:010109:4557</t>
  </si>
  <si>
    <t>90:19:010109:4561</t>
  </si>
  <si>
    <t>90:19:010109:4565</t>
  </si>
  <si>
    <t>90:19:010109:4567</t>
  </si>
  <si>
    <t>90:19:010109:4574</t>
  </si>
  <si>
    <t>90:19:010109:4577</t>
  </si>
  <si>
    <t>90:19:010109:4578</t>
  </si>
  <si>
    <t>90:19:010109:4580</t>
  </si>
  <si>
    <t>90:19:010109:4581</t>
  </si>
  <si>
    <t>90:19:010109:4582</t>
  </si>
  <si>
    <t>90:19:010109:4583</t>
  </si>
  <si>
    <t>Республика Крым, г Керчь, ул Ленина, д 25</t>
  </si>
  <si>
    <t>90:19:010109:4584</t>
  </si>
  <si>
    <t>90:19:010109:4585</t>
  </si>
  <si>
    <t>90:19:010109:4586</t>
  </si>
  <si>
    <t>90:19:010110:2680</t>
  </si>
  <si>
    <t>Республика Крым, г Керчь, ул Полевая, д 17а</t>
  </si>
  <si>
    <t>90:19:010108:1210</t>
  </si>
  <si>
    <t>Республика Крым, г Керчь, в районе Вокзальное шоссе, 83в</t>
  </si>
  <si>
    <t>90:19:010112:2738</t>
  </si>
  <si>
    <t>Республика Крым, г Керчь, ул Гайдара, д 17</t>
  </si>
  <si>
    <t>90:19:010112:2739</t>
  </si>
  <si>
    <t>Республика Крым, г Керчь, ул Гайдара</t>
  </si>
  <si>
    <t>90:19:010112:2741</t>
  </si>
  <si>
    <t>Республика Крым, г Керчь, ул Мирошника, д 2а</t>
  </si>
  <si>
    <t>90:19:010112:2767</t>
  </si>
  <si>
    <t>Республика Крым, г Керчь, в районе ул Горького, 3б - ул Гайдара, 9</t>
  </si>
  <si>
    <t>90:19:010113:3491</t>
  </si>
  <si>
    <t>Республика Крым, г Керчь, ул Кирова</t>
  </si>
  <si>
    <t>90:19:010113:3495</t>
  </si>
  <si>
    <t>Республика Крым, г Керчь, ул Сморжевского, в районе рынка</t>
  </si>
  <si>
    <t>90:19:010113:3533</t>
  </si>
  <si>
    <t>Республика Крым, г Керчь, ул Сморжевского</t>
  </si>
  <si>
    <t>90:19:010113:3535</t>
  </si>
  <si>
    <t>90:19:010113:3539</t>
  </si>
  <si>
    <t>Республика Крым, г Керчь, ул Всесоюзная</t>
  </si>
  <si>
    <t>90:19:010113:3540</t>
  </si>
  <si>
    <t>Республика Крым, г Керчь, ул Казакова, д 38</t>
  </si>
  <si>
    <t>90:19:010113:3543</t>
  </si>
  <si>
    <t>Республика Крым, г Керчь, ул Генерала Петрова</t>
  </si>
  <si>
    <t>90:19:010113:3545</t>
  </si>
  <si>
    <t>90:19:010113:3548</t>
  </si>
  <si>
    <t>90:19:010113:3592</t>
  </si>
  <si>
    <t>90:19:010113:3597</t>
  </si>
  <si>
    <t>Республика Крым, г Керчь, ул Войкова</t>
  </si>
  <si>
    <t>90:19:010105:2613</t>
  </si>
  <si>
    <t>Республика Крым, г Керчь, ул Ворошилова</t>
  </si>
  <si>
    <t>90:19:010105:2614</t>
  </si>
  <si>
    <t>Республика Крым, г Керчь, ул Ворошилова, в районе магазина "Сельпо"</t>
  </si>
  <si>
    <t>90:19:010110:2523</t>
  </si>
  <si>
    <t>Республика Крым, г Керчь, в районе ул Д. Глухова</t>
  </si>
  <si>
    <t>90:19:010110:2524</t>
  </si>
  <si>
    <t>Республика Крым, г Керчь, ул Дмитрия Глухова, д 20</t>
  </si>
  <si>
    <t>90:19:010110:2484</t>
  </si>
  <si>
    <t>Республика Крым, г Керчь, ул Полевая</t>
  </si>
  <si>
    <t>90:19:010110:2505</t>
  </si>
  <si>
    <t>Республика Крым, г Керчь, ул Маршала Еременко, д 7</t>
  </si>
  <si>
    <t>90:19:010110:2508</t>
  </si>
  <si>
    <t>90:19:010110:2510</t>
  </si>
  <si>
    <t>Республика Крым, г Керчь, ул Привокзальная площадь</t>
  </si>
  <si>
    <t>90:19:010110:2511</t>
  </si>
  <si>
    <t>90:19:010105:2745</t>
  </si>
  <si>
    <t>Республика Крым, г Керчь, в районе улицы Ворошилова, 6</t>
  </si>
  <si>
    <t>90:19:010105:2753</t>
  </si>
  <si>
    <t>Республика Крым, г Керчь, в районе Индустриального шоссе, 1</t>
  </si>
  <si>
    <t>90:19:010105:2768</t>
  </si>
  <si>
    <t>Республика Крым, г Керчь, ул Марата, уч 4, в районе остановки "Морской рыбный порт"</t>
  </si>
  <si>
    <t>90:19:010105:2775</t>
  </si>
  <si>
    <t>Республика Крым, г Керчь, ул Ворошилова, в районе универсама "Керчь"</t>
  </si>
  <si>
    <t>90:19:010105:2777</t>
  </si>
  <si>
    <t>90:19:010105:2780</t>
  </si>
  <si>
    <t>Республика Крым, г Керчь, ш Героев Сталинграда</t>
  </si>
  <si>
    <t>90:19:010105:2781</t>
  </si>
  <si>
    <t>Республика Крым, г Керчь, ул Блюхера, в районе универсама "Керчь"</t>
  </si>
  <si>
    <t>90:19:010105:2783</t>
  </si>
  <si>
    <t>Республика Крым, г Керчь, ул Дмитрия Донского</t>
  </si>
  <si>
    <t>90:19:010105:2784</t>
  </si>
  <si>
    <t>90:19:010105:2785</t>
  </si>
  <si>
    <t>90:19:010105:2787</t>
  </si>
  <si>
    <t>90:19:010105:2794</t>
  </si>
  <si>
    <t>Республика Крым, г Керчь, ш Героев Сталинграда, район дома № 56</t>
  </si>
  <si>
    <t>90:19:010105:2795</t>
  </si>
  <si>
    <t>Республика Крым, г Керчь, ул Ворошилова, (район универсама "Керчь")</t>
  </si>
  <si>
    <t>90:19:010105:2800</t>
  </si>
  <si>
    <t>90:19:010105:2801</t>
  </si>
  <si>
    <t>90:19:010105:2802</t>
  </si>
  <si>
    <t>Республика Крым, г Керчь, ш Героев Сталинграда, д 56</t>
  </si>
  <si>
    <t>90:19:010105:2803</t>
  </si>
  <si>
    <t>90:19:010105:2806</t>
  </si>
  <si>
    <t>Республика Крым, г Керчь, ул Ворошилова, д 23</t>
  </si>
  <si>
    <t>90:19:010105:2807</t>
  </si>
  <si>
    <t>Республика Крым, г Керчь, ул Ворошилова, район универсама "Керчь", в Южно-центральной селитебной экономико-планировочной зоне К 2-1</t>
  </si>
  <si>
    <t>90:19:010105:2811</t>
  </si>
  <si>
    <t>Республика Крым, г Керчь, ул Буденного, д 15</t>
  </si>
  <si>
    <t>90:19:010105:2820</t>
  </si>
  <si>
    <t>Республика Крым, г Керчь, ул Буденного, д 40</t>
  </si>
  <si>
    <t>90:19:010105:2821</t>
  </si>
  <si>
    <t>90:19:010109:4890</t>
  </si>
  <si>
    <t>Республика Крым, г Керчь, ул Ленина</t>
  </si>
  <si>
    <t>90:19:010109:4901</t>
  </si>
  <si>
    <t>90:19:010109:4912</t>
  </si>
  <si>
    <t>90:19:010109:4934</t>
  </si>
  <si>
    <t>90:19:010109:4945</t>
  </si>
  <si>
    <t>90:19:010109:4956</t>
  </si>
  <si>
    <t>90:19:010109:4967</t>
  </si>
  <si>
    <t>90:19:010109:4989</t>
  </si>
  <si>
    <t>90:19:010109:5000</t>
  </si>
  <si>
    <t>Республика Крым, г Керчь, ул Гайдара, 17-а</t>
  </si>
  <si>
    <t>90:19:010109:5011</t>
  </si>
  <si>
    <t>90:19:010109:5022</t>
  </si>
  <si>
    <t>90:19:010109:5066</t>
  </si>
  <si>
    <t>90:19:010109:5077</t>
  </si>
  <si>
    <t>90:19:010109:5088</t>
  </si>
  <si>
    <t>90:19:010109:5099</t>
  </si>
  <si>
    <t>90:19:010109:5110</t>
  </si>
  <si>
    <t>90:19:010109:5121</t>
  </si>
  <si>
    <t>90:19:010109:5132</t>
  </si>
  <si>
    <t>90:19:010109:5143</t>
  </si>
  <si>
    <t>90:19:010109:5150</t>
  </si>
  <si>
    <t>90:19:010109:5151</t>
  </si>
  <si>
    <t>90:19:010109:5152</t>
  </si>
  <si>
    <t>Республика Крым, в г Керчь, по ул Козлова, 8</t>
  </si>
  <si>
    <t>90:19:010114:416</t>
  </si>
  <si>
    <t>Республика Крым, г Керчь, ул Коммунаров</t>
  </si>
  <si>
    <t>90:19:010114:417</t>
  </si>
  <si>
    <t>90:19:010109:4722</t>
  </si>
  <si>
    <t>90:19:010109:4723</t>
  </si>
  <si>
    <t>90:19:010109:4725</t>
  </si>
  <si>
    <t>90:19:010109:4736</t>
  </si>
  <si>
    <t>Республика Крым, г Керчь, ул Самойленко</t>
  </si>
  <si>
    <t>90:19:010109:4747</t>
  </si>
  <si>
    <t>90:19:010109:4758</t>
  </si>
  <si>
    <t>90:19:010109:4769</t>
  </si>
  <si>
    <t>90:19:010109:4780</t>
  </si>
  <si>
    <t>90:19:010109:4802</t>
  </si>
  <si>
    <t>90:19:010109:4813</t>
  </si>
  <si>
    <t>90:19:010109:4824</t>
  </si>
  <si>
    <t>90:19:010109:4857</t>
  </si>
  <si>
    <t>90:19:010109:4868</t>
  </si>
  <si>
    <t>90:19:010109:3929</t>
  </si>
  <si>
    <t>90:19:010109:3932</t>
  </si>
  <si>
    <t>90:19:010109:3956</t>
  </si>
  <si>
    <t>90:19:010109:3957</t>
  </si>
  <si>
    <t>Республика Крым, г Керчь, в районе ул Свердлова, 4</t>
  </si>
  <si>
    <t>90:19:010109:3959</t>
  </si>
  <si>
    <t>90:19:010109:3963</t>
  </si>
  <si>
    <t>90:19:010109:3965</t>
  </si>
  <si>
    <t>90:19:010109:3966</t>
  </si>
  <si>
    <t>90:19:010109:3968</t>
  </si>
  <si>
    <t>90:19:010109:3969</t>
  </si>
  <si>
    <t>90:19:010109:4017</t>
  </si>
  <si>
    <t>90:19:010109:4018</t>
  </si>
  <si>
    <t>90:19:010109:4020</t>
  </si>
  <si>
    <t>90:19:010109:4021</t>
  </si>
  <si>
    <t>90:19:010109:4023</t>
  </si>
  <si>
    <t>90:19:010109:4024</t>
  </si>
  <si>
    <t>90:19:010109:4025</t>
  </si>
  <si>
    <t>90:19:010109:4029</t>
  </si>
  <si>
    <t>90:19:010109:4030</t>
  </si>
  <si>
    <t>Республика Крым, г Керчь, в районе ул Заречная, 32</t>
  </si>
  <si>
    <t>90:19:010109:4031</t>
  </si>
  <si>
    <t>90:19:010109:4032</t>
  </si>
  <si>
    <t>90:19:010109:4034</t>
  </si>
  <si>
    <t>90:19:010109:4037</t>
  </si>
  <si>
    <t>90:19:010109:4038</t>
  </si>
  <si>
    <t>90:19:010109:4041</t>
  </si>
  <si>
    <t>Республика Крым, г Керчь, ул Пролетарская, д 11</t>
  </si>
  <si>
    <t>90:19:010109:4042</t>
  </si>
  <si>
    <t>90:19:010109:4045</t>
  </si>
  <si>
    <t>90:19:010109:4046</t>
  </si>
  <si>
    <t>90:19:010109:4047</t>
  </si>
  <si>
    <t>90:19:010109:4048</t>
  </si>
  <si>
    <t>90:19:010103:4872</t>
  </si>
  <si>
    <t>90:19:010103:4875</t>
  </si>
  <si>
    <t>Республика Крым, г Керчь, ул Орджоникидзе, д 49/4</t>
  </si>
  <si>
    <t>90:19:010103:4882</t>
  </si>
  <si>
    <t>90:19:010103:4883</t>
  </si>
  <si>
    <t>90:19:010101:3670</t>
  </si>
  <si>
    <t>Республика Крым, г Керчь, ул Галины Петровой, 3</t>
  </si>
  <si>
    <t>90:19:010107:343</t>
  </si>
  <si>
    <t>Республика Крым, г Керчь, в районе Керченской паромной переправы</t>
  </si>
  <si>
    <t>90:19:010107:351</t>
  </si>
  <si>
    <t>Республика Крым, г Керчь, в районе пограничного контрольно-пропускного пункта "Крым-Кавказ"</t>
  </si>
  <si>
    <t>90:19:010107:386</t>
  </si>
  <si>
    <t>Республика Крым, г Керчь, ул Генерала Петрова, д 16, 20</t>
  </si>
  <si>
    <t>90:19:010107:414</t>
  </si>
  <si>
    <t>Республика Крым, г Керчь, в районе Паромной переправы</t>
  </si>
  <si>
    <t>90:19:010107:422</t>
  </si>
  <si>
    <t>Республика Крым, г Керчь, в районе Привокзальной площади</t>
  </si>
  <si>
    <t>90:19:010107:438</t>
  </si>
  <si>
    <t>90:19:010107:458</t>
  </si>
  <si>
    <t>Республика Крым, г Керчь, в районе сервисной зоны приграничного контрольно-пропускного пункта "Крым-Кавказ"</t>
  </si>
  <si>
    <t>90:19:010113:3618</t>
  </si>
  <si>
    <t>90:19:010107:623</t>
  </si>
  <si>
    <t>Республика Крым, г Керчь, ул Горького, д 19, уч 3</t>
  </si>
  <si>
    <t>90:19:010107:265</t>
  </si>
  <si>
    <t>90:19:010107:276</t>
  </si>
  <si>
    <t>Республика Крым, г Керчь, ш Индустриальное</t>
  </si>
  <si>
    <t>90:19:010107:278</t>
  </si>
  <si>
    <t>90:19:010107:281</t>
  </si>
  <si>
    <t>Республика Крым, г Керчь, в районе Жуковки (Паромная переправа)</t>
  </si>
  <si>
    <t>90:19:010107:294</t>
  </si>
  <si>
    <t>Республика Крым, г Керчь, в районе Индустриального шоссе</t>
  </si>
  <si>
    <t>90:19:010107:305</t>
  </si>
  <si>
    <t>Республика Крым, г Керчь, Северная промышленная складская экономико-планировочная зона К2-8</t>
  </si>
  <si>
    <t>90:19:010107:316</t>
  </si>
  <si>
    <t>Республика Крым, г Керчь, ул Привокзальная площадь, в районе железнодорожного вокзала</t>
  </si>
  <si>
    <t>90:19:010107:317</t>
  </si>
  <si>
    <t>Республика Крым, г Керчь, на западной платформе автовокзала</t>
  </si>
  <si>
    <t>90:19:010107:323</t>
  </si>
  <si>
    <t>Республика Крым, г Керчь, в районе 450 квартала</t>
  </si>
  <si>
    <t>90:19:010107:333</t>
  </si>
  <si>
    <t>90:19:010103:6275</t>
  </si>
  <si>
    <t>Республика Крым, г Керчь, ул Орджоникидзе, 31</t>
  </si>
  <si>
    <t>90:19:010109:4052</t>
  </si>
  <si>
    <t>90:19:010109:4055</t>
  </si>
  <si>
    <t>90:19:010109:4058</t>
  </si>
  <si>
    <t>90:19:010109:4063</t>
  </si>
  <si>
    <t>90:19:010109:4066</t>
  </si>
  <si>
    <t>90:19:010109:4070</t>
  </si>
  <si>
    <t>90:19:010109:4086</t>
  </si>
  <si>
    <t>Республика Крым, г Керчь, ул Маршала Ерёменко, 30-з</t>
  </si>
  <si>
    <t>90:19:010112:3701</t>
  </si>
  <si>
    <t>Республика Крым, г Керчь, пер Новокарантинный, д 13</t>
  </si>
  <si>
    <t>90:19:010118:235</t>
  </si>
  <si>
    <t>Республика Крым, г Керчь, район Керченской паромной переправы</t>
  </si>
  <si>
    <t>90:19:010103:5288</t>
  </si>
  <si>
    <t>Республика Крым, г Керчь, пер Юннатов</t>
  </si>
  <si>
    <t>90:19:010103:5289</t>
  </si>
  <si>
    <t>Республика Крым, г Керчь, ул Курортная, в районе ДК "Корабелов"</t>
  </si>
  <si>
    <t>90:19:010109:3814</t>
  </si>
  <si>
    <t>90:19:010109:3815</t>
  </si>
  <si>
    <t>90:19:010109:3818</t>
  </si>
  <si>
    <t>90:19:010109:3819</t>
  </si>
  <si>
    <t>90:19:010109:3821</t>
  </si>
  <si>
    <t>90:19:010109:3822</t>
  </si>
  <si>
    <t>90:19:010109:3823</t>
  </si>
  <si>
    <t>Республика Крым, г Керчь, ул Свердлова, д 1</t>
  </si>
  <si>
    <t>90:19:010109:3824</t>
  </si>
  <si>
    <t>Республика Крым, г Керчь, ул Сергея Борзенко, Центральная Приморская селитебная экономико-планировочная зона К2-2</t>
  </si>
  <si>
    <t>90:19:010109:3826</t>
  </si>
  <si>
    <t>90:19:010109:3827</t>
  </si>
  <si>
    <t>90:19:010109:3829</t>
  </si>
  <si>
    <t>90:19:010109:3833</t>
  </si>
  <si>
    <t>90:19:010109:3834</t>
  </si>
  <si>
    <t>90:19:010109:3835</t>
  </si>
  <si>
    <t>90:19:010109:3836</t>
  </si>
  <si>
    <t>90:19:010109:3837</t>
  </si>
  <si>
    <t>90:19:010109:3838</t>
  </si>
  <si>
    <t>90:19:010109:3839</t>
  </si>
  <si>
    <t>90:19:010109:3841</t>
  </si>
  <si>
    <t>90:19:010109:3842</t>
  </si>
  <si>
    <t>90:19:010109:3844</t>
  </si>
  <si>
    <t>90:19:010109:3845</t>
  </si>
  <si>
    <t>90:19:010109:3848</t>
  </si>
  <si>
    <t>90:19:010109:3849</t>
  </si>
  <si>
    <t>90:19:010109:3850</t>
  </si>
  <si>
    <t>90:19:010109:3851</t>
  </si>
  <si>
    <t>90:19:010109:3852</t>
  </si>
  <si>
    <t>90:19:010109:3853</t>
  </si>
  <si>
    <t>90:19:010109:3856</t>
  </si>
  <si>
    <t>90:19:010109:3859</t>
  </si>
  <si>
    <t>90:19:010109:3860</t>
  </si>
  <si>
    <t>90:19:010109:3863</t>
  </si>
  <si>
    <t>90:19:010109:3864</t>
  </si>
  <si>
    <t>90:19:010109:3866</t>
  </si>
  <si>
    <t>90:19:010109:3868</t>
  </si>
  <si>
    <t>90:19:010109:3869</t>
  </si>
  <si>
    <t>90:19:010109:3870</t>
  </si>
  <si>
    <t>90:19:010109:3871</t>
  </si>
  <si>
    <t>90:19:010109:3873</t>
  </si>
  <si>
    <t>90:19:010109:3875</t>
  </si>
  <si>
    <t>90:19:010109:3879</t>
  </si>
  <si>
    <t>90:19:010109:3882</t>
  </si>
  <si>
    <t>90:19:010109:3884</t>
  </si>
  <si>
    <t>90:19:010109:3886</t>
  </si>
  <si>
    <t>90:19:010109:3887</t>
  </si>
  <si>
    <t>90:19:010109:3888</t>
  </si>
  <si>
    <t>90:19:010109:3893</t>
  </si>
  <si>
    <t>90:19:010109:3896</t>
  </si>
  <si>
    <t>90:19:010109:3901</t>
  </si>
  <si>
    <t>Республика Крым, г Керчь, ул Кирова, д 2</t>
  </si>
  <si>
    <t>90:19:010109:3904</t>
  </si>
  <si>
    <t>90:19:010103:4898</t>
  </si>
  <si>
    <t>Республика Крым, г Керчь, ул Пархоменко</t>
  </si>
  <si>
    <t>90:19:010103:4902</t>
  </si>
  <si>
    <t>Республика Крым, г Керчь, ул Победы</t>
  </si>
  <si>
    <t>90:19:010103:4906</t>
  </si>
  <si>
    <t>Республика Крым, г Керчь, ул Орджоникидзе, район кинотеатра "Дружба"</t>
  </si>
  <si>
    <t>90:19:010103:4909</t>
  </si>
  <si>
    <t>Республика Крым, г Керчь, ул Курортная, в районе Двора культуры "Корабелов"</t>
  </si>
  <si>
    <t>90:19:010103:4910</t>
  </si>
  <si>
    <t>Республика Крым, г Керчь, земельный участок № 1 в районе ул Орджоникидзе, 92; земельный участок № 2 по ул Кирова в районе универсама "Чайка"; земельный участок № 3 в районе ул Горького, 19; земельный участок № 4 по ул Марата в районе остановки "Морской рыбный порт"</t>
  </si>
  <si>
    <t>90:19:010103:4911</t>
  </si>
  <si>
    <t>Республика Крым, г Керчь, ул Орджоникидзе, (район остановки "Пионерская")</t>
  </si>
  <si>
    <t>90:19:010103:4912</t>
  </si>
  <si>
    <t>90:19:010103:4915</t>
  </si>
  <si>
    <t>Республика Крым, г Керчь, ул Орджоникидзе, в районе ост. Институт</t>
  </si>
  <si>
    <t>90:19:010103:4916</t>
  </si>
  <si>
    <t>Республика Крым, г Керчь, ул Орджоникидзе, в районе кинотеатра "Дружба" в Аршинцевской селитебной экономико-планировочной зоне К 1-3</t>
  </si>
  <si>
    <t>90:19:010103:4920</t>
  </si>
  <si>
    <t>Республика Крым, г Керчь, ул Орджоникидзе, в районе остановки "Дружба"</t>
  </si>
  <si>
    <t>90:19:010103:4921</t>
  </si>
  <si>
    <t>Республика Крым, г Керчь, ул Орджоникидзе, район кинотеатра "Дружба", в Аршинцевской селитебной экономико-планировочной зоне К1-3</t>
  </si>
  <si>
    <t>90:19:010103:4922</t>
  </si>
  <si>
    <t>90:19:010103:4923</t>
  </si>
  <si>
    <t>90:19:010103:4925</t>
  </si>
  <si>
    <t>90:19:010103:4927</t>
  </si>
  <si>
    <t>Республика Крым, г Керчь, ул Орджоникидзе, район кинотеатра "Дружба", Аршинцевская селитебная экономико-планировочная зона К1-3</t>
  </si>
  <si>
    <t>90:19:010103:4930</t>
  </si>
  <si>
    <t>90:19:010103:4933</t>
  </si>
  <si>
    <t>Республика Крым, г Керчь, ул Орджоникидзе, район АТП 14313</t>
  </si>
  <si>
    <t>90:19:010103:4935</t>
  </si>
  <si>
    <t>90:19:010103:4937</t>
  </si>
  <si>
    <t>90:19:010103:4943</t>
  </si>
  <si>
    <t>90:19:010103:4944</t>
  </si>
  <si>
    <t>Республика Крым, г Керчь, пер Юннатов, в районе дома 10/5</t>
  </si>
  <si>
    <t>90:19:010103:4947</t>
  </si>
  <si>
    <t>90:19:010103:4964</t>
  </si>
  <si>
    <t>Республика Крым, г Керчь, ул Ульяновых, д 1б</t>
  </si>
  <si>
    <t>90:19:010109:4678</t>
  </si>
  <si>
    <t>Республика Крым, г Керчь, в районе Вокзального шоссе, 43</t>
  </si>
  <si>
    <t>90:19:010109:4684</t>
  </si>
  <si>
    <t>Республика Крым, г Керчь, ш Вокзальное, д 45, в районе жилой застройки</t>
  </si>
  <si>
    <t>90:19:010109:4717</t>
  </si>
  <si>
    <t>Республика Крым, г Керчь, ул Кирова, уч 2, в районе универсама "Чайка"</t>
  </si>
  <si>
    <t>90:19:010103:5118</t>
  </si>
  <si>
    <t>Республика Крым, г Керчь, в районе ул Орджоникидзе, 37/12</t>
  </si>
  <si>
    <t>90:19:010103:5140</t>
  </si>
  <si>
    <t>90:19:010103:5151</t>
  </si>
  <si>
    <t>90:19:010109:3771</t>
  </si>
  <si>
    <t>90:19:010109:3776</t>
  </si>
  <si>
    <t>Республика Крым, г Керчь, ул Сергея Борзенко, Центральная приморская селитебная экономико-планировочная зона К2-2</t>
  </si>
  <si>
    <t>90:19:010109:3778</t>
  </si>
  <si>
    <t>90:19:010109:3781</t>
  </si>
  <si>
    <t>90:19:010109:3784</t>
  </si>
  <si>
    <t>90:19:010109:3785</t>
  </si>
  <si>
    <t>90:19:010109:3786</t>
  </si>
  <si>
    <t>90:19:010109:3787</t>
  </si>
  <si>
    <t>90:19:010109:3788</t>
  </si>
  <si>
    <t>90:19:010109:3789</t>
  </si>
  <si>
    <t>Республика Крым, г Керчь, ул Сергея Борзенко, Центральная приморская селитебная экономико-планировочная зона К 2-2</t>
  </si>
  <si>
    <t>90:19:010109:3791</t>
  </si>
  <si>
    <t>90:19:010109:3794</t>
  </si>
  <si>
    <t>90:19:010109:3796</t>
  </si>
  <si>
    <t>90:19:010109:3799</t>
  </si>
  <si>
    <t>90:19:010109:3800</t>
  </si>
  <si>
    <t>Республика Крым, г Керчь, ул Заречная, д 32</t>
  </si>
  <si>
    <t>90:19:010109:3801</t>
  </si>
  <si>
    <t>90:19:010109:3802</t>
  </si>
  <si>
    <t>90:19:010109:3804</t>
  </si>
  <si>
    <t>90:19:010109:3805</t>
  </si>
  <si>
    <t>90:19:010109:3806</t>
  </si>
  <si>
    <t>90:19:010109:3807</t>
  </si>
  <si>
    <t>90:19:010109:3808</t>
  </si>
  <si>
    <t>90:19:010109:3809</t>
  </si>
  <si>
    <t>Республика Крым, г Керчь, ул Заречная, д 10</t>
  </si>
  <si>
    <t>90:19:010109:3810</t>
  </si>
  <si>
    <t>90:19:010109:3811</t>
  </si>
  <si>
    <t>90:19:010109:3812</t>
  </si>
  <si>
    <t>90:19:010113:3471</t>
  </si>
  <si>
    <t>Республика Крым, г Керчь, в районе ул Штурманской, 27</t>
  </si>
  <si>
    <t>90:19:010113:3472</t>
  </si>
  <si>
    <t>90:19:010113:3475</t>
  </si>
  <si>
    <t>Республика Крым, г Керчь, ул Генерала Петрова, д 16, 20, в районе домов</t>
  </si>
  <si>
    <t>90:19:010103:2971</t>
  </si>
  <si>
    <t>Республика Крым, г Керчь, ул Маяка, 10</t>
  </si>
  <si>
    <t>мин +15%</t>
  </si>
  <si>
    <t>макс +15%</t>
  </si>
  <si>
    <t>мин +20%</t>
  </si>
  <si>
    <t>макс +20%</t>
  </si>
  <si>
    <t>min+15%</t>
  </si>
  <si>
    <t>max +15%</t>
  </si>
  <si>
    <t>платеж +15%</t>
  </si>
  <si>
    <t>min  + 15%</t>
  </si>
  <si>
    <t>max  + 15%</t>
  </si>
  <si>
    <t>min + 15%</t>
  </si>
  <si>
    <t>max+ 15%</t>
  </si>
  <si>
    <t>min + 20%</t>
  </si>
  <si>
    <t>max+ 20%</t>
  </si>
  <si>
    <t>min +20%</t>
  </si>
  <si>
    <t>max +20%</t>
  </si>
  <si>
    <t>max+20%</t>
  </si>
  <si>
    <t xml:space="preserve">Темп роста, % 2023/2020 </t>
  </si>
  <si>
    <t xml:space="preserve">Темп роста 2023/2020 , % </t>
  </si>
  <si>
    <t>max + 15%</t>
  </si>
  <si>
    <t>min+ 15%</t>
  </si>
  <si>
    <t>макс +15%мин +15%</t>
  </si>
  <si>
    <t>min  + 20%</t>
  </si>
  <si>
    <t>max  + 20%</t>
  </si>
  <si>
    <t xml:space="preserve">Темп роста, % 2020/2023 </t>
  </si>
  <si>
    <t xml:space="preserve">Планируемая оплата 2023 </t>
  </si>
  <si>
    <t>ОБРАТИТЬ ВНИМАНИЕ!!!!!</t>
  </si>
  <si>
    <t>90:19:010109:27363</t>
  </si>
  <si>
    <t>Республика Крым, г Керчь, ул Гоголя, 12а</t>
  </si>
  <si>
    <t>Блокированная жилая застройка</t>
  </si>
  <si>
    <t>196</t>
  </si>
  <si>
    <t>90:19:010116:336</t>
  </si>
  <si>
    <t>Республика Крым, г Керчь, ул Шмидта, 48</t>
  </si>
  <si>
    <t>1707</t>
  </si>
  <si>
    <t>90:19:010112:18337</t>
  </si>
  <si>
    <t>Республика Крым, г Керчь, ул Ивана Франко</t>
  </si>
  <si>
    <t>476</t>
  </si>
  <si>
    <t>90:19:010116:6937</t>
  </si>
  <si>
    <t>Республика Крым, г Керчь, ул Егорова, 6</t>
  </si>
  <si>
    <t>ведение личного подсобного хозяйства</t>
  </si>
  <si>
    <t>541</t>
  </si>
  <si>
    <t>90:19:010110:30031</t>
  </si>
  <si>
    <t>Республика Крым, г Керчь, ул Шевякова, 48</t>
  </si>
  <si>
    <t>310</t>
  </si>
  <si>
    <t>90:19:010104:298</t>
  </si>
  <si>
    <t>Республика Крым, г Керчь, снт Залив, уч 720</t>
  </si>
  <si>
    <t>Ведение садоводства</t>
  </si>
  <si>
    <t>1200</t>
  </si>
  <si>
    <t>90:19:010112:3385</t>
  </si>
  <si>
    <t>Республика Крым, г Керчь, ул Фурманова, д 69</t>
  </si>
  <si>
    <t>1000</t>
  </si>
  <si>
    <t>90:19:010112:3420</t>
  </si>
  <si>
    <t>Республика Крым, г Керчь, снт Судоремонтник, уч 7</t>
  </si>
  <si>
    <t>505</t>
  </si>
  <si>
    <t>90:19:010112:3442</t>
  </si>
  <si>
    <t>Республика Крым, г Керчь, снт Судоремонтник-Керчь, уч 68</t>
  </si>
  <si>
    <t>639</t>
  </si>
  <si>
    <t>90:19:010112:3454</t>
  </si>
  <si>
    <t>Республика Крым, г Керчь, снт Судоремонтник, уч 86</t>
  </si>
  <si>
    <t>678</t>
  </si>
  <si>
    <t>90:19:010110:31796</t>
  </si>
  <si>
    <t>350</t>
  </si>
  <si>
    <t>90:19:010112:2311</t>
  </si>
  <si>
    <t>Республика Крым, г Керчь, ул Гагарина, 29</t>
  </si>
  <si>
    <t>Дошкольное, начальное и среднее общее образование</t>
  </si>
  <si>
    <t>18249</t>
  </si>
  <si>
    <t>90:19:010112:2393</t>
  </si>
  <si>
    <t>Республика Крым, г Керчь, ул Фурманова, 67</t>
  </si>
  <si>
    <t>25224</t>
  </si>
  <si>
    <t>90:19:010112:2565</t>
  </si>
  <si>
    <t>Республика Крым, г. Керчь, пер. Портовый 3-й, строен. 11</t>
  </si>
  <si>
    <t>5163</t>
  </si>
  <si>
    <t>90:19:010112:2567</t>
  </si>
  <si>
    <t>Республика Крым, г Керчь, ул Кирова, 75А</t>
  </si>
  <si>
    <t>18052</t>
  </si>
  <si>
    <t>90:19:010105:1913</t>
  </si>
  <si>
    <t>Республика Крым, г. Керчь, ул. Ворошилова, д. 27-А</t>
  </si>
  <si>
    <t>11239</t>
  </si>
  <si>
    <t>90:19:010105:1935</t>
  </si>
  <si>
    <t>Республика Крым, г Керчь, ул Ворошилова, 29</t>
  </si>
  <si>
    <t>34068</t>
  </si>
  <si>
    <t>90:19:010105:16736</t>
  </si>
  <si>
    <t>Железнодорожный транспорт</t>
  </si>
  <si>
    <t>15322</t>
  </si>
  <si>
    <t>90:19:010107:2391</t>
  </si>
  <si>
    <t>Российская Федерация, Республика Крым, г.Керчь</t>
  </si>
  <si>
    <t>1953</t>
  </si>
  <si>
    <t>90:19:010107:2398</t>
  </si>
  <si>
    <t>2956</t>
  </si>
  <si>
    <t>90:19:010107:2399</t>
  </si>
  <si>
    <t>12289</t>
  </si>
  <si>
    <t>90:19:010107:287</t>
  </si>
  <si>
    <t>Республика Крым, г Керчь, порт Крым, уч 1, 2</t>
  </si>
  <si>
    <t>31650</t>
  </si>
  <si>
    <t>90:19:010103:27955</t>
  </si>
  <si>
    <t>899</t>
  </si>
  <si>
    <t>90:19:010110:30057</t>
  </si>
  <si>
    <t>118381</t>
  </si>
  <si>
    <t>90:19:010106:612</t>
  </si>
  <si>
    <t>Республика Крым, г Керчь, ул Свердлова, д 49, на территории Керченского морского рыбного порта</t>
  </si>
  <si>
    <t>Хранение и переработка сельскохозяйственной продукции</t>
  </si>
  <si>
    <t>6245</t>
  </si>
  <si>
    <t>90:19:010118:312</t>
  </si>
  <si>
    <t>Республика Крым, г Керчь, ул Целимберная, 10</t>
  </si>
  <si>
    <t>13793</t>
  </si>
  <si>
    <t>90:19:010103:5359</t>
  </si>
  <si>
    <t>Республика Крым, г Керчь, ул Колхозная, д 66а</t>
  </si>
  <si>
    <t>600</t>
  </si>
  <si>
    <t>90:19:010118:91</t>
  </si>
  <si>
    <t>Хранение и переработка сельскохозяйственной продукции (код 1.15)</t>
  </si>
  <si>
    <t>43385</t>
  </si>
  <si>
    <t xml:space="preserve">платеж </t>
  </si>
  <si>
    <t>платеж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</si>
</sst>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#"/>
    <numFmt numFmtId="165" formatCode="_-* #,##0.00_-;\-* #,##0.00_-;_-* &quot;-&quot;??_-;_-@_-"/>
    <numFmt numFmtId="166" formatCode="0.0%"/>
  </numFmts>
  <fonts count="24">
    <font>
      <sz val="11"/>
      <name val="Calibri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0"/>
      <color rgb="FF323232"/>
      <name val="Tahoma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1"/>
      <name val="Calibri"/>
      <family val="2"/>
      <charset val="204"/>
    </font>
    <font>
      <b/>
      <sz val="10"/>
      <color rgb="FF000000"/>
      <name val="Tahoma"/>
      <family val="2"/>
      <charset val="204"/>
    </font>
    <font>
      <b/>
      <sz val="11"/>
      <name val="Calibri"/>
      <family val="2"/>
      <charset val="204"/>
    </font>
    <font>
      <sz val="10"/>
      <color rgb="FFFF0000"/>
      <name val="Tahoma"/>
      <family val="2"/>
      <charset val="204"/>
    </font>
    <font>
      <b/>
      <sz val="10"/>
      <color rgb="FF323232"/>
      <name val="Tahoma"/>
      <family val="2"/>
      <charset val="204"/>
    </font>
    <font>
      <b/>
      <sz val="10"/>
      <color rgb="FFFF0000"/>
      <name val="Tahoma"/>
      <family val="2"/>
      <charset val="204"/>
    </font>
    <font>
      <b/>
      <sz val="11"/>
      <color rgb="FFFF0000"/>
      <name val="Calibri"/>
      <family val="2"/>
      <charset val="204"/>
    </font>
    <font>
      <sz val="10"/>
      <color rgb="FF323232"/>
      <name val="Arial"/>
      <family val="2"/>
      <charset val="204"/>
    </font>
    <font>
      <b/>
      <sz val="10"/>
      <color rgb="FF32323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rgb="FFFFF7EC"/>
        <bgColor rgb="FFFFF7EC"/>
      </patternFill>
    </fill>
    <fill>
      <patternFill patternType="solid">
        <fgColor rgb="FFF5F5FD"/>
        <bgColor rgb="FFF5F5FD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7EC"/>
      </patternFill>
    </fill>
    <fill>
      <patternFill patternType="solid">
        <fgColor theme="0"/>
        <bgColor rgb="FFF5F5FD"/>
      </patternFill>
    </fill>
    <fill>
      <patternFill patternType="solid">
        <fgColor theme="2"/>
        <bgColor rgb="FFE6E6E6"/>
      </patternFill>
    </fill>
    <fill>
      <patternFill patternType="solid">
        <fgColor theme="2"/>
        <bgColor rgb="FFFFF7EC"/>
      </patternFill>
    </fill>
    <fill>
      <patternFill patternType="solid">
        <fgColor theme="2"/>
        <bgColor rgb="FFF5F5FD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rgb="FFFFFF00"/>
        <bgColor rgb="FFE6E6E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rgb="FFE6E6E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rgb="FFFFFFFF"/>
      </patternFill>
    </fill>
  </fills>
  <borders count="11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321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top" wrapText="1"/>
    </xf>
    <xf numFmtId="0" fontId="3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14" fontId="2" fillId="4" borderId="1" xfId="0" applyNumberFormat="1" applyFont="1" applyFill="1" applyBorder="1" applyAlignment="1" applyProtection="1">
      <alignment horizontal="left" vertical="top" wrapText="1"/>
    </xf>
    <xf numFmtId="164" fontId="2" fillId="4" borderId="1" xfId="0" applyNumberFormat="1" applyFont="1" applyFill="1" applyBorder="1" applyAlignment="1" applyProtection="1">
      <alignment horizontal="righ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right" vertical="top" wrapText="1"/>
    </xf>
    <xf numFmtId="14" fontId="2" fillId="5" borderId="1" xfId="0" applyNumberFormat="1" applyFont="1" applyFill="1" applyBorder="1" applyAlignment="1" applyProtection="1">
      <alignment horizontal="left" vertical="top" wrapText="1"/>
    </xf>
    <xf numFmtId="164" fontId="2" fillId="5" borderId="1" xfId="0" applyNumberFormat="1" applyFont="1" applyFill="1" applyBorder="1" applyAlignment="1" applyProtection="1">
      <alignment horizontal="right" vertical="top" wrapText="1"/>
    </xf>
    <xf numFmtId="0" fontId="2" fillId="4" borderId="0" xfId="0" applyNumberFormat="1" applyFont="1" applyFill="1" applyAlignment="1" applyProtection="1">
      <alignment horizontal="left" vertical="top" wrapText="1"/>
    </xf>
    <xf numFmtId="0" fontId="7" fillId="5" borderId="1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7" fillId="4" borderId="0" xfId="0" applyNumberFormat="1" applyFont="1" applyFill="1" applyAlignment="1" applyProtection="1">
      <alignment horizontal="left" vertical="top" wrapText="1"/>
    </xf>
    <xf numFmtId="0" fontId="3" fillId="3" borderId="3" xfId="0" applyNumberFormat="1" applyFont="1" applyFill="1" applyBorder="1" applyAlignment="1" applyProtection="1">
      <alignment horizontal="left" vertical="top" wrapText="1"/>
    </xf>
    <xf numFmtId="164" fontId="2" fillId="5" borderId="3" xfId="0" applyNumberFormat="1" applyFont="1" applyFill="1" applyBorder="1" applyAlignment="1" applyProtection="1">
      <alignment horizontal="right" vertical="top" wrapText="1"/>
    </xf>
    <xf numFmtId="164" fontId="2" fillId="4" borderId="3" xfId="0" applyNumberFormat="1" applyFont="1" applyFill="1" applyBorder="1" applyAlignment="1" applyProtection="1">
      <alignment horizontal="right" vertical="top" wrapText="1"/>
    </xf>
    <xf numFmtId="0" fontId="2" fillId="2" borderId="2" xfId="0" applyNumberFormat="1" applyFont="1" applyFill="1" applyBorder="1" applyAlignment="1" applyProtection="1">
      <alignment horizontal="left" vertical="top" wrapText="1"/>
    </xf>
    <xf numFmtId="0" fontId="7" fillId="2" borderId="2" xfId="0" applyNumberFormat="1" applyFont="1" applyFill="1" applyBorder="1" applyAlignment="1" applyProtection="1">
      <alignment horizontal="left" vertical="top" wrapText="1"/>
    </xf>
    <xf numFmtId="2" fontId="2" fillId="2" borderId="2" xfId="0" applyNumberFormat="1" applyFont="1" applyFill="1" applyBorder="1" applyAlignment="1" applyProtection="1">
      <alignment horizontal="left" vertical="top" wrapText="1"/>
    </xf>
    <xf numFmtId="164" fontId="2" fillId="2" borderId="2" xfId="0" applyNumberFormat="1" applyFont="1" applyFill="1" applyBorder="1" applyAlignment="1" applyProtection="1">
      <alignment horizontal="left" vertical="top" wrapText="1"/>
    </xf>
    <xf numFmtId="0" fontId="7" fillId="2" borderId="4" xfId="0" applyNumberFormat="1" applyFont="1" applyFill="1" applyBorder="1" applyAlignment="1" applyProtection="1">
      <alignment horizontal="left" vertical="top" wrapText="1"/>
    </xf>
    <xf numFmtId="0" fontId="5" fillId="6" borderId="0" xfId="0" applyFont="1" applyFill="1"/>
    <xf numFmtId="0" fontId="0" fillId="6" borderId="0" xfId="0" applyFill="1"/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left" vertical="top" wrapText="1"/>
    </xf>
    <xf numFmtId="0" fontId="3" fillId="3" borderId="2" xfId="0" applyNumberFormat="1" applyFont="1" applyFill="1" applyBorder="1" applyAlignment="1" applyProtection="1">
      <alignment horizontal="left" vertical="top" wrapText="1"/>
    </xf>
    <xf numFmtId="14" fontId="2" fillId="5" borderId="2" xfId="0" applyNumberFormat="1" applyFont="1" applyFill="1" applyBorder="1" applyAlignment="1" applyProtection="1">
      <alignment horizontal="left" vertical="top" wrapText="1"/>
    </xf>
    <xf numFmtId="164" fontId="2" fillId="5" borderId="2" xfId="0" applyNumberFormat="1" applyFont="1" applyFill="1" applyBorder="1" applyAlignment="1" applyProtection="1">
      <alignment horizontal="right" vertical="top" wrapText="1"/>
    </xf>
    <xf numFmtId="0" fontId="2" fillId="5" borderId="2" xfId="0" applyNumberFormat="1" applyFont="1" applyFill="1" applyBorder="1" applyAlignment="1" applyProtection="1">
      <alignment horizontal="left" vertical="top" wrapText="1"/>
    </xf>
    <xf numFmtId="14" fontId="2" fillId="4" borderId="2" xfId="0" applyNumberFormat="1" applyFont="1" applyFill="1" applyBorder="1" applyAlignment="1" applyProtection="1">
      <alignment horizontal="left" vertical="top" wrapText="1"/>
    </xf>
    <xf numFmtId="0" fontId="2" fillId="4" borderId="2" xfId="0" applyNumberFormat="1" applyFont="1" applyFill="1" applyBorder="1" applyAlignment="1" applyProtection="1">
      <alignment horizontal="left" vertical="top" wrapText="1"/>
    </xf>
    <xf numFmtId="165" fontId="0" fillId="8" borderId="2" xfId="1" applyNumberFormat="1" applyFont="1" applyFill="1" applyBorder="1"/>
    <xf numFmtId="0" fontId="2" fillId="5" borderId="6" xfId="0" applyNumberFormat="1" applyFont="1" applyFill="1" applyBorder="1" applyAlignment="1" applyProtection="1">
      <alignment horizontal="left" vertical="top" wrapText="1"/>
    </xf>
    <xf numFmtId="0" fontId="2" fillId="4" borderId="6" xfId="0" applyNumberFormat="1" applyFont="1" applyFill="1" applyBorder="1" applyAlignment="1" applyProtection="1">
      <alignment horizontal="left" vertical="top" wrapText="1"/>
    </xf>
    <xf numFmtId="0" fontId="7" fillId="4" borderId="6" xfId="0" applyNumberFormat="1" applyFont="1" applyFill="1" applyBorder="1" applyAlignment="1" applyProtection="1">
      <alignment horizontal="left" vertical="top" wrapText="1"/>
    </xf>
    <xf numFmtId="0" fontId="3" fillId="3" borderId="7" xfId="0" applyNumberFormat="1" applyFont="1" applyFill="1" applyBorder="1" applyAlignment="1" applyProtection="1">
      <alignment horizontal="left" vertical="top" wrapText="1"/>
    </xf>
    <xf numFmtId="0" fontId="3" fillId="3" borderId="6" xfId="0" applyNumberFormat="1" applyFont="1" applyFill="1" applyBorder="1" applyAlignment="1" applyProtection="1">
      <alignment horizontal="left" vertical="top" wrapText="1"/>
    </xf>
    <xf numFmtId="0" fontId="0" fillId="0" borderId="2" xfId="0" applyBorder="1"/>
    <xf numFmtId="0" fontId="0" fillId="6" borderId="2" xfId="0" applyFill="1" applyBorder="1"/>
    <xf numFmtId="10" fontId="2" fillId="5" borderId="3" xfId="0" applyNumberFormat="1" applyFont="1" applyFill="1" applyBorder="1" applyAlignment="1" applyProtection="1">
      <alignment horizontal="right" vertical="top" wrapText="1"/>
    </xf>
    <xf numFmtId="0" fontId="2" fillId="2" borderId="8" xfId="0" applyNumberFormat="1" applyFont="1" applyFill="1" applyBorder="1" applyAlignment="1" applyProtection="1">
      <alignment horizontal="left" vertical="top" wrapText="1"/>
    </xf>
    <xf numFmtId="2" fontId="0" fillId="0" borderId="2" xfId="0" applyNumberFormat="1" applyBorder="1"/>
    <xf numFmtId="0" fontId="9" fillId="2" borderId="8" xfId="0" applyNumberFormat="1" applyFont="1" applyFill="1" applyBorder="1" applyAlignment="1" applyProtection="1">
      <alignment horizontal="left" vertical="top" wrapText="1"/>
    </xf>
    <xf numFmtId="165" fontId="10" fillId="8" borderId="5" xfId="1" applyNumberFormat="1" applyFont="1" applyFill="1" applyBorder="1"/>
    <xf numFmtId="0" fontId="10" fillId="6" borderId="0" xfId="0" applyFont="1" applyFill="1"/>
    <xf numFmtId="164" fontId="10" fillId="0" borderId="0" xfId="0" applyNumberFormat="1" applyFont="1" applyAlignment="1">
      <alignment horizontal="center"/>
    </xf>
    <xf numFmtId="0" fontId="10" fillId="0" borderId="0" xfId="0" applyFont="1"/>
    <xf numFmtId="10" fontId="11" fillId="5" borderId="3" xfId="0" applyNumberFormat="1" applyFont="1" applyFill="1" applyBorder="1" applyAlignment="1" applyProtection="1">
      <alignment horizontal="right" vertical="top" wrapText="1"/>
    </xf>
    <xf numFmtId="165" fontId="10" fillId="8" borderId="2" xfId="1" applyNumberFormat="1" applyFont="1" applyFill="1" applyBorder="1"/>
    <xf numFmtId="0" fontId="12" fillId="3" borderId="3" xfId="0" applyNumberFormat="1" applyFont="1" applyFill="1" applyBorder="1" applyAlignment="1" applyProtection="1">
      <alignment horizontal="left" vertical="top" wrapText="1"/>
    </xf>
    <xf numFmtId="164" fontId="9" fillId="5" borderId="3" xfId="0" applyNumberFormat="1" applyFont="1" applyFill="1" applyBorder="1" applyAlignment="1" applyProtection="1">
      <alignment horizontal="right" vertical="top" wrapText="1"/>
    </xf>
    <xf numFmtId="164" fontId="9" fillId="4" borderId="3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/>
    </xf>
    <xf numFmtId="165" fontId="10" fillId="8" borderId="2" xfId="1" applyNumberFormat="1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0" fillId="0" borderId="2" xfId="0" applyBorder="1" applyAlignment="1">
      <alignment vertical="top"/>
    </xf>
    <xf numFmtId="0" fontId="0" fillId="6" borderId="2" xfId="0" applyFill="1" applyBorder="1" applyAlignment="1">
      <alignment vertical="top"/>
    </xf>
    <xf numFmtId="2" fontId="13" fillId="2" borderId="2" xfId="0" applyNumberFormat="1" applyFont="1" applyFill="1" applyBorder="1" applyAlignment="1" applyProtection="1">
      <alignment horizontal="left" vertical="top" wrapText="1"/>
    </xf>
    <xf numFmtId="164" fontId="10" fillId="0" borderId="0" xfId="0" applyNumberFormat="1" applyFont="1"/>
    <xf numFmtId="164" fontId="10" fillId="6" borderId="0" xfId="0" applyNumberFormat="1" applyFont="1" applyFill="1"/>
    <xf numFmtId="164" fontId="10" fillId="6" borderId="1" xfId="0" applyNumberFormat="1" applyFont="1" applyFill="1" applyBorder="1"/>
    <xf numFmtId="164" fontId="9" fillId="5" borderId="1" xfId="0" applyNumberFormat="1" applyFont="1" applyFill="1" applyBorder="1" applyAlignment="1" applyProtection="1">
      <alignment horizontal="right" vertical="top" wrapText="1"/>
    </xf>
    <xf numFmtId="164" fontId="9" fillId="4" borderId="1" xfId="0" applyNumberFormat="1" applyFont="1" applyFill="1" applyBorder="1" applyAlignment="1" applyProtection="1">
      <alignment horizontal="right" vertical="top" wrapText="1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4" fontId="2" fillId="5" borderId="2" xfId="0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 applyProtection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7" xfId="0" applyNumberFormat="1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left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10" fontId="11" fillId="5" borderId="3" xfId="0" applyNumberFormat="1" applyFont="1" applyFill="1" applyBorder="1" applyAlignment="1" applyProtection="1">
      <alignment horizontal="right" vertical="center" wrapText="1"/>
    </xf>
    <xf numFmtId="164" fontId="14" fillId="0" borderId="0" xfId="0" applyNumberFormat="1" applyFont="1"/>
    <xf numFmtId="0" fontId="2" fillId="7" borderId="2" xfId="0" applyNumberFormat="1" applyFont="1" applyFill="1" applyBorder="1" applyAlignment="1" applyProtection="1">
      <alignment horizontal="left" vertical="center" wrapText="1"/>
    </xf>
    <xf numFmtId="2" fontId="13" fillId="7" borderId="2" xfId="0" applyNumberFormat="1" applyFont="1" applyFill="1" applyBorder="1" applyAlignment="1" applyProtection="1">
      <alignment horizontal="left" vertical="center" wrapText="1"/>
    </xf>
    <xf numFmtId="164" fontId="2" fillId="4" borderId="1" xfId="0" applyNumberFormat="1" applyFont="1" applyFill="1" applyBorder="1" applyAlignment="1" applyProtection="1">
      <alignment horizontal="left" vertical="top" wrapText="1"/>
    </xf>
    <xf numFmtId="164" fontId="9" fillId="4" borderId="3" xfId="0" applyNumberFormat="1" applyFont="1" applyFill="1" applyBorder="1" applyAlignment="1" applyProtection="1">
      <alignment horizontal="left" vertical="top" wrapText="1"/>
    </xf>
    <xf numFmtId="164" fontId="2" fillId="5" borderId="1" xfId="0" applyNumberFormat="1" applyFont="1" applyFill="1" applyBorder="1" applyAlignment="1" applyProtection="1">
      <alignment horizontal="left" vertical="top" wrapText="1"/>
    </xf>
    <xf numFmtId="164" fontId="9" fillId="5" borderId="3" xfId="0" applyNumberFormat="1" applyFont="1" applyFill="1" applyBorder="1" applyAlignment="1" applyProtection="1">
      <alignment horizontal="left" vertical="top" wrapText="1"/>
    </xf>
    <xf numFmtId="0" fontId="5" fillId="6" borderId="2" xfId="0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 applyProtection="1">
      <alignment horizontal="left" vertical="top" wrapText="1"/>
    </xf>
    <xf numFmtId="165" fontId="10" fillId="8" borderId="0" xfId="1" applyNumberFormat="1" applyFont="1" applyFill="1"/>
    <xf numFmtId="0" fontId="0" fillId="0" borderId="9" xfId="0" applyBorder="1" applyAlignment="1">
      <alignment vertical="top"/>
    </xf>
    <xf numFmtId="0" fontId="5" fillId="0" borderId="10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5" fillId="6" borderId="2" xfId="0" applyFont="1" applyFill="1" applyBorder="1" applyAlignment="1">
      <alignment horizontal="left" vertical="top"/>
    </xf>
    <xf numFmtId="0" fontId="0" fillId="6" borderId="2" xfId="0" applyFill="1" applyBorder="1" applyAlignment="1">
      <alignment horizontal="left" vertical="top"/>
    </xf>
    <xf numFmtId="164" fontId="10" fillId="0" borderId="0" xfId="0" applyNumberFormat="1" applyFont="1" applyAlignment="1">
      <alignment vertical="top"/>
    </xf>
    <xf numFmtId="164" fontId="14" fillId="0" borderId="0" xfId="0" applyNumberFormat="1" applyFont="1" applyAlignment="1">
      <alignment vertical="top"/>
    </xf>
    <xf numFmtId="165" fontId="10" fillId="0" borderId="0" xfId="1" applyNumberFormat="1" applyFont="1"/>
    <xf numFmtId="0" fontId="14" fillId="0" borderId="0" xfId="0" applyFont="1"/>
    <xf numFmtId="0" fontId="0" fillId="0" borderId="0" xfId="0" applyAlignment="1">
      <alignment horizontal="left" vertical="top"/>
    </xf>
    <xf numFmtId="164" fontId="2" fillId="5" borderId="2" xfId="0" applyNumberFormat="1" applyFont="1" applyFill="1" applyBorder="1" applyAlignment="1" applyProtection="1">
      <alignment horizontal="left" vertical="top" wrapText="1"/>
    </xf>
    <xf numFmtId="165" fontId="10" fillId="8" borderId="2" xfId="1" applyNumberFormat="1" applyFont="1" applyFill="1" applyBorder="1" applyAlignment="1">
      <alignment horizontal="left" vertical="top"/>
    </xf>
    <xf numFmtId="164" fontId="10" fillId="0" borderId="0" xfId="0" applyNumberFormat="1" applyFont="1" applyAlignment="1">
      <alignment horizontal="left" vertical="top"/>
    </xf>
    <xf numFmtId="0" fontId="3" fillId="3" borderId="1" xfId="0" applyNumberFormat="1" applyFont="1" applyFill="1" applyBorder="1" applyAlignment="1" applyProtection="1">
      <alignment vertical="top" wrapText="1"/>
    </xf>
    <xf numFmtId="0" fontId="3" fillId="3" borderId="2" xfId="0" applyNumberFormat="1" applyFont="1" applyFill="1" applyBorder="1" applyAlignment="1" applyProtection="1">
      <alignment vertical="top" wrapText="1"/>
    </xf>
    <xf numFmtId="0" fontId="3" fillId="3" borderId="7" xfId="0" applyNumberFormat="1" applyFont="1" applyFill="1" applyBorder="1" applyAlignment="1" applyProtection="1">
      <alignment vertical="top" wrapText="1"/>
    </xf>
    <xf numFmtId="0" fontId="3" fillId="3" borderId="3" xfId="0" applyNumberFormat="1" applyFont="1" applyFill="1" applyBorder="1" applyAlignment="1" applyProtection="1">
      <alignment vertical="top" wrapText="1"/>
    </xf>
    <xf numFmtId="0" fontId="12" fillId="3" borderId="3" xfId="0" applyNumberFormat="1" applyFont="1" applyFill="1" applyBorder="1" applyAlignment="1" applyProtection="1">
      <alignment vertical="top" wrapText="1"/>
    </xf>
    <xf numFmtId="0" fontId="2" fillId="2" borderId="2" xfId="0" applyNumberFormat="1" applyFont="1" applyFill="1" applyBorder="1" applyAlignment="1" applyProtection="1">
      <alignment vertical="top" wrapText="1"/>
    </xf>
    <xf numFmtId="0" fontId="2" fillId="2" borderId="8" xfId="0" applyNumberFormat="1" applyFont="1" applyFill="1" applyBorder="1" applyAlignment="1" applyProtection="1">
      <alignment vertical="top" wrapText="1"/>
    </xf>
    <xf numFmtId="0" fontId="9" fillId="2" borderId="8" xfId="0" applyNumberFormat="1" applyFont="1" applyFill="1" applyBorder="1" applyAlignment="1" applyProtection="1">
      <alignment vertical="top" wrapText="1"/>
    </xf>
    <xf numFmtId="0" fontId="7" fillId="2" borderId="2" xfId="0" applyNumberFormat="1" applyFont="1" applyFill="1" applyBorder="1" applyAlignment="1" applyProtection="1">
      <alignment vertical="top" wrapText="1"/>
    </xf>
    <xf numFmtId="0" fontId="2" fillId="5" borderId="1" xfId="0" applyNumberFormat="1" applyFont="1" applyFill="1" applyBorder="1" applyAlignment="1" applyProtection="1">
      <alignment vertical="top" wrapText="1"/>
    </xf>
    <xf numFmtId="14" fontId="2" fillId="5" borderId="1" xfId="0" applyNumberFormat="1" applyFont="1" applyFill="1" applyBorder="1" applyAlignment="1" applyProtection="1">
      <alignment vertical="top" wrapText="1"/>
    </xf>
    <xf numFmtId="164" fontId="2" fillId="5" borderId="1" xfId="0" applyNumberFormat="1" applyFont="1" applyFill="1" applyBorder="1" applyAlignment="1" applyProtection="1">
      <alignment vertical="top" wrapText="1"/>
    </xf>
    <xf numFmtId="10" fontId="11" fillId="5" borderId="3" xfId="0" applyNumberFormat="1" applyFont="1" applyFill="1" applyBorder="1" applyAlignment="1" applyProtection="1">
      <alignment vertical="top" wrapText="1"/>
    </xf>
    <xf numFmtId="164" fontId="9" fillId="5" borderId="3" xfId="0" applyNumberFormat="1" applyFont="1" applyFill="1" applyBorder="1" applyAlignment="1" applyProtection="1">
      <alignment vertical="top" wrapText="1"/>
    </xf>
    <xf numFmtId="164" fontId="2" fillId="5" borderId="2" xfId="0" applyNumberFormat="1" applyFont="1" applyFill="1" applyBorder="1" applyAlignment="1" applyProtection="1">
      <alignment vertical="top" wrapText="1"/>
    </xf>
    <xf numFmtId="164" fontId="2" fillId="2" borderId="2" xfId="0" applyNumberFormat="1" applyFont="1" applyFill="1" applyBorder="1" applyAlignment="1" applyProtection="1">
      <alignment vertical="top" wrapText="1"/>
    </xf>
    <xf numFmtId="2" fontId="2" fillId="2" borderId="2" xfId="0" applyNumberFormat="1" applyFont="1" applyFill="1" applyBorder="1" applyAlignment="1" applyProtection="1">
      <alignment vertical="top" wrapText="1"/>
    </xf>
    <xf numFmtId="2" fontId="13" fillId="2" borderId="2" xfId="0" applyNumberFormat="1" applyFont="1" applyFill="1" applyBorder="1" applyAlignment="1" applyProtection="1">
      <alignment vertical="top" wrapText="1"/>
    </xf>
    <xf numFmtId="0" fontId="5" fillId="6" borderId="2" xfId="0" applyFont="1" applyFill="1" applyBorder="1" applyAlignment="1">
      <alignment vertical="top"/>
    </xf>
    <xf numFmtId="0" fontId="2" fillId="4" borderId="1" xfId="0" applyNumberFormat="1" applyFont="1" applyFill="1" applyBorder="1" applyAlignment="1" applyProtection="1">
      <alignment vertical="top" wrapText="1"/>
    </xf>
    <xf numFmtId="14" fontId="2" fillId="4" borderId="1" xfId="0" applyNumberFormat="1" applyFont="1" applyFill="1" applyBorder="1" applyAlignment="1" applyProtection="1">
      <alignment vertical="top" wrapText="1"/>
    </xf>
    <xf numFmtId="164" fontId="2" fillId="4" borderId="1" xfId="0" applyNumberFormat="1" applyFont="1" applyFill="1" applyBorder="1" applyAlignment="1" applyProtection="1">
      <alignment vertical="top" wrapText="1"/>
    </xf>
    <xf numFmtId="164" fontId="9" fillId="4" borderId="3" xfId="0" applyNumberFormat="1" applyFont="1" applyFill="1" applyBorder="1" applyAlignment="1" applyProtection="1">
      <alignment vertical="top" wrapText="1"/>
    </xf>
    <xf numFmtId="0" fontId="0" fillId="0" borderId="2" xfId="0" applyBorder="1" applyAlignment="1">
      <alignment horizontal="left" vertical="top" wrapText="1"/>
    </xf>
    <xf numFmtId="0" fontId="12" fillId="3" borderId="2" xfId="0" applyNumberFormat="1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0" fontId="11" fillId="5" borderId="2" xfId="0" applyNumberFormat="1" applyFont="1" applyFill="1" applyBorder="1" applyAlignment="1" applyProtection="1">
      <alignment horizontal="left" vertical="top" wrapText="1"/>
    </xf>
    <xf numFmtId="164" fontId="9" fillId="5" borderId="2" xfId="0" applyNumberFormat="1" applyFont="1" applyFill="1" applyBorder="1" applyAlignment="1" applyProtection="1">
      <alignment horizontal="left" vertical="top" wrapText="1"/>
    </xf>
    <xf numFmtId="165" fontId="0" fillId="8" borderId="2" xfId="1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164" fontId="2" fillId="4" borderId="2" xfId="0" applyNumberFormat="1" applyFont="1" applyFill="1" applyBorder="1" applyAlignment="1" applyProtection="1">
      <alignment horizontal="left" vertical="top" wrapText="1"/>
    </xf>
    <xf numFmtId="164" fontId="9" fillId="4" borderId="2" xfId="0" applyNumberFormat="1" applyFont="1" applyFill="1" applyBorder="1" applyAlignment="1" applyProtection="1">
      <alignment horizontal="left" vertical="top" wrapText="1"/>
    </xf>
    <xf numFmtId="164" fontId="10" fillId="0" borderId="2" xfId="0" applyNumberFormat="1" applyFont="1" applyBorder="1" applyAlignment="1">
      <alignment horizontal="left" vertical="top" wrapText="1"/>
    </xf>
    <xf numFmtId="164" fontId="14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5" fontId="10" fillId="8" borderId="2" xfId="1" applyNumberFormat="1" applyFont="1" applyFill="1" applyBorder="1" applyAlignment="1">
      <alignment horizontal="left" vertical="top" wrapText="1"/>
    </xf>
    <xf numFmtId="164" fontId="10" fillId="0" borderId="0" xfId="0" applyNumberFormat="1" applyFont="1" applyAlignment="1">
      <alignment horizontal="left" vertical="top" wrapText="1"/>
    </xf>
    <xf numFmtId="0" fontId="2" fillId="7" borderId="2" xfId="0" applyNumberFormat="1" applyFont="1" applyFill="1" applyBorder="1" applyAlignment="1" applyProtection="1">
      <alignment horizontal="left" vertical="top" wrapText="1"/>
    </xf>
    <xf numFmtId="0" fontId="0" fillId="6" borderId="0" xfId="0" applyFill="1" applyAlignment="1">
      <alignment horizontal="left" vertical="top"/>
    </xf>
    <xf numFmtId="0" fontId="7" fillId="2" borderId="2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164" fontId="2" fillId="5" borderId="1" xfId="0" applyNumberFormat="1" applyFont="1" applyFill="1" applyBorder="1" applyAlignment="1" applyProtection="1">
      <alignment horizontal="right" wrapText="1"/>
    </xf>
    <xf numFmtId="164" fontId="2" fillId="2" borderId="2" xfId="0" applyNumberFormat="1" applyFont="1" applyFill="1" applyBorder="1" applyAlignment="1" applyProtection="1">
      <alignment horizontal="left" wrapText="1"/>
    </xf>
    <xf numFmtId="164" fontId="2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/>
    <xf numFmtId="0" fontId="3" fillId="3" borderId="2" xfId="0" applyNumberFormat="1" applyFont="1" applyFill="1" applyBorder="1" applyAlignment="1" applyProtection="1">
      <alignment horizontal="left" wrapText="1"/>
    </xf>
    <xf numFmtId="0" fontId="12" fillId="3" borderId="2" xfId="0" applyNumberFormat="1" applyFont="1" applyFill="1" applyBorder="1" applyAlignment="1" applyProtection="1">
      <alignment horizontal="left" wrapText="1"/>
    </xf>
    <xf numFmtId="0" fontId="9" fillId="2" borderId="2" xfId="0" applyNumberFormat="1" applyFont="1" applyFill="1" applyBorder="1" applyAlignment="1" applyProtection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2" fillId="5" borderId="1" xfId="0" applyNumberFormat="1" applyFont="1" applyFill="1" applyBorder="1" applyAlignment="1" applyProtection="1">
      <alignment horizontal="left" wrapText="1"/>
    </xf>
    <xf numFmtId="14" fontId="2" fillId="5" borderId="1" xfId="0" applyNumberFormat="1" applyFont="1" applyFill="1" applyBorder="1" applyAlignment="1" applyProtection="1">
      <alignment horizontal="left" wrapText="1"/>
    </xf>
    <xf numFmtId="10" fontId="11" fillId="5" borderId="2" xfId="0" applyNumberFormat="1" applyFont="1" applyFill="1" applyBorder="1" applyAlignment="1" applyProtection="1">
      <alignment horizontal="left" wrapText="1"/>
    </xf>
    <xf numFmtId="164" fontId="2" fillId="5" borderId="2" xfId="0" applyNumberFormat="1" applyFont="1" applyFill="1" applyBorder="1" applyAlignment="1" applyProtection="1">
      <alignment horizontal="left" wrapText="1"/>
    </xf>
    <xf numFmtId="0" fontId="0" fillId="0" borderId="2" xfId="0" applyBorder="1" applyAlignment="1"/>
    <xf numFmtId="0" fontId="5" fillId="6" borderId="2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 applyProtection="1">
      <alignment horizontal="left" wrapText="1"/>
    </xf>
    <xf numFmtId="14" fontId="2" fillId="4" borderId="1" xfId="0" applyNumberFormat="1" applyFont="1" applyFill="1" applyBorder="1" applyAlignment="1" applyProtection="1">
      <alignment horizontal="left" wrapText="1"/>
    </xf>
    <xf numFmtId="164" fontId="2" fillId="2" borderId="9" xfId="0" applyNumberFormat="1" applyFont="1" applyFill="1" applyBorder="1" applyAlignment="1" applyProtection="1">
      <alignment horizontal="left" wrapText="1"/>
    </xf>
    <xf numFmtId="0" fontId="5" fillId="6" borderId="9" xfId="0" applyFont="1" applyFill="1" applyBorder="1" applyAlignment="1">
      <alignment horizontal="left" wrapText="1"/>
    </xf>
    <xf numFmtId="164" fontId="2" fillId="2" borderId="4" xfId="0" applyNumberFormat="1" applyFont="1" applyFill="1" applyBorder="1" applyAlignment="1" applyProtection="1">
      <alignment horizontal="left" wrapText="1"/>
    </xf>
    <xf numFmtId="10" fontId="11" fillId="5" borderId="3" xfId="0" applyNumberFormat="1" applyFont="1" applyFill="1" applyBorder="1" applyAlignment="1" applyProtection="1">
      <alignment horizontal="left" vertical="top" wrapText="1"/>
    </xf>
    <xf numFmtId="2" fontId="2" fillId="2" borderId="4" xfId="0" applyNumberFormat="1" applyFont="1" applyFill="1" applyBorder="1" applyAlignment="1" applyProtection="1">
      <alignment horizontal="left" vertical="top" wrapText="1"/>
    </xf>
    <xf numFmtId="2" fontId="13" fillId="7" borderId="2" xfId="0" applyNumberFormat="1" applyFont="1" applyFill="1" applyBorder="1" applyAlignment="1" applyProtection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65" fontId="10" fillId="8" borderId="5" xfId="1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4" fontId="14" fillId="6" borderId="2" xfId="0" applyNumberFormat="1" applyFont="1" applyFill="1" applyBorder="1" applyAlignment="1">
      <alignment horizontal="left" vertical="top" wrapText="1"/>
    </xf>
    <xf numFmtId="164" fontId="2" fillId="7" borderId="2" xfId="0" applyNumberFormat="1" applyFont="1" applyFill="1" applyBorder="1" applyAlignment="1" applyProtection="1">
      <alignment horizontal="left" vertical="top" wrapText="1"/>
    </xf>
    <xf numFmtId="0" fontId="15" fillId="3" borderId="1" xfId="0" applyNumberFormat="1" applyFont="1" applyFill="1" applyBorder="1" applyAlignment="1" applyProtection="1">
      <alignment horizontal="left" vertical="top" wrapText="1"/>
    </xf>
    <xf numFmtId="0" fontId="15" fillId="3" borderId="7" xfId="0" applyNumberFormat="1" applyFont="1" applyFill="1" applyBorder="1" applyAlignment="1" applyProtection="1">
      <alignment horizontal="left" vertical="top" wrapText="1"/>
    </xf>
    <xf numFmtId="0" fontId="15" fillId="3" borderId="3" xfId="0" applyNumberFormat="1" applyFont="1" applyFill="1" applyBorder="1" applyAlignment="1" applyProtection="1">
      <alignment horizontal="left" vertical="top" wrapText="1"/>
    </xf>
    <xf numFmtId="0" fontId="16" fillId="3" borderId="3" xfId="0" applyNumberFormat="1" applyFont="1" applyFill="1" applyBorder="1" applyAlignment="1" applyProtection="1">
      <alignment horizontal="left" vertical="top" wrapText="1"/>
    </xf>
    <xf numFmtId="0" fontId="15" fillId="3" borderId="2" xfId="0" applyNumberFormat="1" applyFont="1" applyFill="1" applyBorder="1" applyAlignment="1" applyProtection="1">
      <alignment horizontal="left" vertical="top" wrapText="1"/>
    </xf>
    <xf numFmtId="0" fontId="17" fillId="2" borderId="2" xfId="0" applyNumberFormat="1" applyFont="1" applyFill="1" applyBorder="1" applyAlignment="1" applyProtection="1">
      <alignment horizontal="left" vertical="top" wrapText="1"/>
    </xf>
    <xf numFmtId="0" fontId="17" fillId="2" borderId="8" xfId="0" applyNumberFormat="1" applyFont="1" applyFill="1" applyBorder="1" applyAlignment="1" applyProtection="1">
      <alignment horizontal="left" vertical="top" wrapText="1"/>
    </xf>
    <xf numFmtId="0" fontId="18" fillId="2" borderId="8" xfId="0" applyNumberFormat="1" applyFont="1" applyFill="1" applyBorder="1" applyAlignment="1" applyProtection="1">
      <alignment horizontal="left" vertical="top" wrapText="1"/>
    </xf>
    <xf numFmtId="0" fontId="17" fillId="7" borderId="2" xfId="0" applyNumberFormat="1" applyFont="1" applyFill="1" applyBorder="1" applyAlignment="1" applyProtection="1">
      <alignment horizontal="left" vertical="center" wrapText="1"/>
    </xf>
    <xf numFmtId="0" fontId="17" fillId="2" borderId="0" xfId="0" applyNumberFormat="1" applyFont="1" applyFill="1" applyBorder="1" applyAlignment="1" applyProtection="1">
      <alignment horizontal="left" vertical="top" wrapText="1"/>
    </xf>
    <xf numFmtId="0" fontId="17" fillId="4" borderId="1" xfId="0" applyNumberFormat="1" applyFont="1" applyFill="1" applyBorder="1" applyAlignment="1" applyProtection="1">
      <alignment horizontal="left" vertical="top" wrapText="1"/>
    </xf>
    <xf numFmtId="14" fontId="17" fillId="4" borderId="1" xfId="0" applyNumberFormat="1" applyFont="1" applyFill="1" applyBorder="1" applyAlignment="1" applyProtection="1">
      <alignment horizontal="left" vertical="top" wrapText="1"/>
    </xf>
    <xf numFmtId="164" fontId="17" fillId="4" borderId="1" xfId="0" applyNumberFormat="1" applyFont="1" applyFill="1" applyBorder="1" applyAlignment="1" applyProtection="1">
      <alignment horizontal="right" vertical="top" wrapText="1"/>
    </xf>
    <xf numFmtId="10" fontId="19" fillId="5" borderId="3" xfId="0" applyNumberFormat="1" applyFont="1" applyFill="1" applyBorder="1" applyAlignment="1" applyProtection="1">
      <alignment horizontal="right" vertical="top" wrapText="1"/>
    </xf>
    <xf numFmtId="164" fontId="18" fillId="4" borderId="3" xfId="0" applyNumberFormat="1" applyFont="1" applyFill="1" applyBorder="1" applyAlignment="1" applyProtection="1">
      <alignment horizontal="right" vertical="top" wrapText="1"/>
    </xf>
    <xf numFmtId="2" fontId="17" fillId="2" borderId="2" xfId="0" applyNumberFormat="1" applyFont="1" applyFill="1" applyBorder="1" applyAlignment="1" applyProtection="1">
      <alignment horizontal="left" vertical="top" wrapText="1"/>
    </xf>
    <xf numFmtId="164" fontId="17" fillId="2" borderId="2" xfId="0" applyNumberFormat="1" applyFont="1" applyFill="1" applyBorder="1" applyAlignment="1" applyProtection="1">
      <alignment horizontal="left" vertical="top" wrapText="1"/>
    </xf>
    <xf numFmtId="2" fontId="20" fillId="7" borderId="2" xfId="0" applyNumberFormat="1" applyFont="1" applyFill="1" applyBorder="1" applyAlignment="1" applyProtection="1">
      <alignment horizontal="left" vertical="center" wrapText="1"/>
    </xf>
    <xf numFmtId="0" fontId="17" fillId="5" borderId="1" xfId="0" applyNumberFormat="1" applyFont="1" applyFill="1" applyBorder="1" applyAlignment="1" applyProtection="1">
      <alignment horizontal="left" vertical="top" wrapText="1"/>
    </xf>
    <xf numFmtId="14" fontId="17" fillId="5" borderId="1" xfId="0" applyNumberFormat="1" applyFont="1" applyFill="1" applyBorder="1" applyAlignment="1" applyProtection="1">
      <alignment horizontal="left" vertical="top" wrapText="1"/>
    </xf>
    <xf numFmtId="164" fontId="17" fillId="5" borderId="1" xfId="0" applyNumberFormat="1" applyFont="1" applyFill="1" applyBorder="1" applyAlignment="1" applyProtection="1">
      <alignment horizontal="right" vertical="top" wrapText="1"/>
    </xf>
    <xf numFmtId="164" fontId="18" fillId="5" borderId="3" xfId="0" applyNumberFormat="1" applyFont="1" applyFill="1" applyBorder="1" applyAlignment="1" applyProtection="1">
      <alignment horizontal="right" vertical="top" wrapText="1"/>
    </xf>
    <xf numFmtId="0" fontId="17" fillId="4" borderId="0" xfId="0" applyNumberFormat="1" applyFont="1" applyFill="1" applyAlignment="1" applyProtection="1">
      <alignment horizontal="left" vertical="top" wrapText="1"/>
    </xf>
    <xf numFmtId="0" fontId="5" fillId="0" borderId="0" xfId="0" applyFont="1"/>
    <xf numFmtId="164" fontId="18" fillId="5" borderId="1" xfId="0" applyNumberFormat="1" applyFont="1" applyFill="1" applyBorder="1" applyAlignment="1" applyProtection="1">
      <alignment horizontal="right" vertical="top" wrapText="1"/>
    </xf>
    <xf numFmtId="164" fontId="17" fillId="5" borderId="2" xfId="0" applyNumberFormat="1" applyFont="1" applyFill="1" applyBorder="1" applyAlignment="1" applyProtection="1">
      <alignment horizontal="right" vertical="top" wrapText="1"/>
    </xf>
    <xf numFmtId="164" fontId="18" fillId="4" borderId="1" xfId="0" applyNumberFormat="1" applyFont="1" applyFill="1" applyBorder="1" applyAlignment="1" applyProtection="1">
      <alignment horizontal="right" vertical="top" wrapText="1"/>
    </xf>
    <xf numFmtId="164" fontId="18" fillId="2" borderId="4" xfId="0" applyNumberFormat="1" applyFont="1" applyFill="1" applyBorder="1" applyAlignment="1" applyProtection="1">
      <alignment horizontal="left" vertical="top" wrapText="1"/>
    </xf>
    <xf numFmtId="0" fontId="21" fillId="6" borderId="2" xfId="0" applyFont="1" applyFill="1" applyBorder="1" applyAlignment="1">
      <alignment horizontal="left" vertical="center"/>
    </xf>
    <xf numFmtId="0" fontId="21" fillId="0" borderId="0" xfId="0" applyFont="1"/>
    <xf numFmtId="0" fontId="22" fillId="0" borderId="2" xfId="2" applyFont="1" applyBorder="1"/>
    <xf numFmtId="164" fontId="23" fillId="0" borderId="0" xfId="0" applyNumberFormat="1" applyFont="1" applyAlignment="1">
      <alignment horizontal="center"/>
    </xf>
    <xf numFmtId="164" fontId="17" fillId="7" borderId="2" xfId="0" applyNumberFormat="1" applyFont="1" applyFill="1" applyBorder="1" applyAlignment="1" applyProtection="1">
      <alignment horizontal="left" vertical="top" wrapText="1"/>
    </xf>
    <xf numFmtId="164" fontId="23" fillId="0" borderId="0" xfId="0" applyNumberFormat="1" applyFont="1"/>
    <xf numFmtId="0" fontId="23" fillId="0" borderId="0" xfId="0" applyFont="1"/>
    <xf numFmtId="165" fontId="23" fillId="8" borderId="2" xfId="1" applyNumberFormat="1" applyFont="1" applyFill="1" applyBorder="1"/>
    <xf numFmtId="0" fontId="21" fillId="0" borderId="0" xfId="0" applyFont="1" applyAlignment="1">
      <alignment vertical="top"/>
    </xf>
    <xf numFmtId="0" fontId="21" fillId="6" borderId="0" xfId="0" applyFont="1" applyFill="1" applyAlignment="1">
      <alignment vertical="top"/>
    </xf>
    <xf numFmtId="0" fontId="23" fillId="0" borderId="0" xfId="0" applyFont="1" applyAlignment="1">
      <alignment vertical="top"/>
    </xf>
    <xf numFmtId="0" fontId="21" fillId="0" borderId="2" xfId="0" applyFont="1" applyBorder="1" applyAlignment="1">
      <alignment vertical="top"/>
    </xf>
    <xf numFmtId="0" fontId="23" fillId="6" borderId="0" xfId="0" applyFont="1" applyFill="1" applyAlignment="1">
      <alignment vertical="top"/>
    </xf>
    <xf numFmtId="0" fontId="21" fillId="6" borderId="2" xfId="0" applyFont="1" applyFill="1" applyBorder="1" applyAlignment="1">
      <alignment vertical="top"/>
    </xf>
    <xf numFmtId="164" fontId="23" fillId="6" borderId="0" xfId="0" applyNumberFormat="1" applyFont="1" applyFill="1" applyAlignment="1">
      <alignment vertical="top"/>
    </xf>
    <xf numFmtId="164" fontId="20" fillId="6" borderId="1" xfId="0" applyNumberFormat="1" applyFont="1" applyFill="1" applyBorder="1" applyAlignment="1">
      <alignment vertical="top"/>
    </xf>
    <xf numFmtId="164" fontId="23" fillId="0" borderId="0" xfId="0" applyNumberFormat="1" applyFont="1" applyAlignment="1">
      <alignment horizontal="center" vertical="top"/>
    </xf>
    <xf numFmtId="0" fontId="17" fillId="5" borderId="0" xfId="0" applyNumberFormat="1" applyFont="1" applyFill="1" applyAlignment="1" applyProtection="1">
      <alignment horizontal="left" vertical="top" wrapText="1"/>
    </xf>
    <xf numFmtId="165" fontId="23" fillId="8" borderId="2" xfId="1" applyNumberFormat="1" applyFont="1" applyFill="1" applyBorder="1" applyAlignment="1">
      <alignment vertical="top"/>
    </xf>
    <xf numFmtId="0" fontId="21" fillId="6" borderId="2" xfId="0" applyFont="1" applyFill="1" applyBorder="1" applyAlignment="1">
      <alignment horizontal="left" vertical="top"/>
    </xf>
    <xf numFmtId="2" fontId="20" fillId="7" borderId="2" xfId="0" applyNumberFormat="1" applyFont="1" applyFill="1" applyBorder="1" applyAlignment="1" applyProtection="1">
      <alignment horizontal="left" vertical="top" wrapText="1"/>
    </xf>
    <xf numFmtId="0" fontId="16" fillId="3" borderId="2" xfId="0" applyNumberFormat="1" applyFont="1" applyFill="1" applyBorder="1" applyAlignment="1" applyProtection="1">
      <alignment horizontal="left" vertical="top" wrapText="1"/>
    </xf>
    <xf numFmtId="0" fontId="17" fillId="7" borderId="2" xfId="0" applyNumberFormat="1" applyFont="1" applyFill="1" applyBorder="1" applyAlignment="1" applyProtection="1">
      <alignment horizontal="left" vertical="top" wrapText="1"/>
    </xf>
    <xf numFmtId="0" fontId="18" fillId="2" borderId="2" xfId="0" applyNumberFormat="1" applyFont="1" applyFill="1" applyBorder="1" applyAlignment="1" applyProtection="1">
      <alignment horizontal="left" vertical="top" wrapText="1"/>
    </xf>
    <xf numFmtId="10" fontId="19" fillId="5" borderId="2" xfId="0" applyNumberFormat="1" applyFont="1" applyFill="1" applyBorder="1" applyAlignment="1" applyProtection="1">
      <alignment horizontal="left" vertical="top" wrapText="1"/>
    </xf>
    <xf numFmtId="2" fontId="20" fillId="2" borderId="2" xfId="0" applyNumberFormat="1" applyFont="1" applyFill="1" applyBorder="1" applyAlignment="1" applyProtection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vertical="top" wrapText="1"/>
    </xf>
    <xf numFmtId="0" fontId="21" fillId="0" borderId="2" xfId="0" applyNumberFormat="1" applyFont="1" applyBorder="1" applyAlignment="1">
      <alignment vertical="top"/>
    </xf>
    <xf numFmtId="165" fontId="21" fillId="0" borderId="2" xfId="1" applyNumberFormat="1" applyFont="1" applyBorder="1" applyAlignment="1">
      <alignment vertical="top"/>
    </xf>
    <xf numFmtId="165" fontId="21" fillId="8" borderId="2" xfId="1" applyNumberFormat="1" applyFont="1" applyFill="1" applyBorder="1" applyAlignment="1">
      <alignment vertical="top"/>
    </xf>
    <xf numFmtId="0" fontId="21" fillId="6" borderId="2" xfId="0" applyFont="1" applyFill="1" applyBorder="1" applyAlignment="1">
      <alignment horizontal="left" vertical="top" wrapText="1"/>
    </xf>
    <xf numFmtId="164" fontId="23" fillId="0" borderId="0" xfId="0" applyNumberFormat="1" applyFont="1" applyAlignment="1">
      <alignment vertical="top"/>
    </xf>
    <xf numFmtId="0" fontId="15" fillId="3" borderId="2" xfId="0" applyNumberFormat="1" applyFont="1" applyFill="1" applyBorder="1" applyAlignment="1" applyProtection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left" vertical="center" wrapText="1"/>
    </xf>
    <xf numFmtId="0" fontId="15" fillId="3" borderId="7" xfId="0" applyNumberFormat="1" applyFont="1" applyFill="1" applyBorder="1" applyAlignment="1" applyProtection="1">
      <alignment horizontal="left" vertical="center" wrapText="1"/>
    </xf>
    <xf numFmtId="0" fontId="15" fillId="3" borderId="3" xfId="0" applyNumberFormat="1" applyFont="1" applyFill="1" applyBorder="1" applyAlignment="1" applyProtection="1">
      <alignment horizontal="left" vertical="center" wrapText="1"/>
    </xf>
    <xf numFmtId="0" fontId="16" fillId="3" borderId="3" xfId="0" applyNumberFormat="1" applyFont="1" applyFill="1" applyBorder="1" applyAlignment="1" applyProtection="1">
      <alignment horizontal="left" vertical="center" wrapText="1"/>
    </xf>
    <xf numFmtId="0" fontId="17" fillId="2" borderId="2" xfId="0" applyNumberFormat="1" applyFont="1" applyFill="1" applyBorder="1" applyAlignment="1" applyProtection="1">
      <alignment horizontal="left" vertical="center" wrapText="1"/>
    </xf>
    <xf numFmtId="0" fontId="17" fillId="2" borderId="8" xfId="0" applyNumberFormat="1" applyFont="1" applyFill="1" applyBorder="1" applyAlignment="1" applyProtection="1">
      <alignment horizontal="left" vertical="center" wrapText="1"/>
    </xf>
    <xf numFmtId="0" fontId="18" fillId="2" borderId="8" xfId="0" applyNumberFormat="1" applyFont="1" applyFill="1" applyBorder="1" applyAlignment="1" applyProtection="1">
      <alignment horizontal="left" vertical="center" wrapText="1"/>
    </xf>
    <xf numFmtId="0" fontId="17" fillId="5" borderId="2" xfId="0" applyNumberFormat="1" applyFont="1" applyFill="1" applyBorder="1" applyAlignment="1" applyProtection="1">
      <alignment horizontal="left" vertical="center" wrapText="1"/>
    </xf>
    <xf numFmtId="164" fontId="17" fillId="5" borderId="2" xfId="0" applyNumberFormat="1" applyFont="1" applyFill="1" applyBorder="1" applyAlignment="1" applyProtection="1">
      <alignment horizontal="right" vertical="center" wrapText="1"/>
    </xf>
    <xf numFmtId="10" fontId="19" fillId="5" borderId="3" xfId="0" applyNumberFormat="1" applyFont="1" applyFill="1" applyBorder="1" applyAlignment="1" applyProtection="1">
      <alignment horizontal="right" vertical="center" wrapText="1"/>
    </xf>
    <xf numFmtId="164" fontId="18" fillId="5" borderId="2" xfId="0" applyNumberFormat="1" applyFont="1" applyFill="1" applyBorder="1" applyAlignment="1" applyProtection="1">
      <alignment horizontal="right" vertical="center" wrapText="1"/>
    </xf>
    <xf numFmtId="164" fontId="17" fillId="2" borderId="2" xfId="0" applyNumberFormat="1" applyFont="1" applyFill="1" applyBorder="1" applyAlignment="1" applyProtection="1">
      <alignment horizontal="left" vertical="center" wrapText="1"/>
    </xf>
    <xf numFmtId="2" fontId="17" fillId="2" borderId="2" xfId="0" applyNumberFormat="1" applyFont="1" applyFill="1" applyBorder="1" applyAlignment="1" applyProtection="1">
      <alignment horizontal="left" vertical="center" wrapText="1"/>
    </xf>
    <xf numFmtId="0" fontId="17" fillId="4" borderId="2" xfId="0" applyNumberFormat="1" applyFont="1" applyFill="1" applyBorder="1" applyAlignment="1" applyProtection="1">
      <alignment horizontal="left" vertical="center" wrapText="1"/>
    </xf>
    <xf numFmtId="164" fontId="17" fillId="4" borderId="2" xfId="0" applyNumberFormat="1" applyFont="1" applyFill="1" applyBorder="1" applyAlignment="1" applyProtection="1">
      <alignment horizontal="right" vertical="center" wrapText="1"/>
    </xf>
    <xf numFmtId="164" fontId="18" fillId="4" borderId="2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Alignment="1">
      <alignment vertical="center"/>
    </xf>
    <xf numFmtId="0" fontId="21" fillId="0" borderId="2" xfId="0" applyFont="1" applyBorder="1" applyAlignment="1">
      <alignment vertical="center"/>
    </xf>
    <xf numFmtId="165" fontId="23" fillId="0" borderId="2" xfId="1" applyNumberFormat="1" applyFont="1" applyBorder="1" applyAlignment="1">
      <alignment vertical="center"/>
    </xf>
    <xf numFmtId="164" fontId="21" fillId="0" borderId="0" xfId="0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17" fillId="4" borderId="1" xfId="0" applyNumberFormat="1" applyFont="1" applyFill="1" applyBorder="1" applyAlignment="1" applyProtection="1">
      <alignment horizontal="left" vertical="top" wrapText="1"/>
    </xf>
    <xf numFmtId="164" fontId="18" fillId="4" borderId="3" xfId="0" applyNumberFormat="1" applyFont="1" applyFill="1" applyBorder="1" applyAlignment="1" applyProtection="1">
      <alignment horizontal="left" vertical="top" wrapText="1"/>
    </xf>
    <xf numFmtId="164" fontId="17" fillId="5" borderId="1" xfId="0" applyNumberFormat="1" applyFont="1" applyFill="1" applyBorder="1" applyAlignment="1" applyProtection="1">
      <alignment horizontal="left" vertical="top" wrapText="1"/>
    </xf>
    <xf numFmtId="164" fontId="18" fillId="5" borderId="3" xfId="0" applyNumberFormat="1" applyFont="1" applyFill="1" applyBorder="1" applyAlignment="1" applyProtection="1">
      <alignment horizontal="left" vertical="top" wrapText="1"/>
    </xf>
    <xf numFmtId="0" fontId="0" fillId="6" borderId="2" xfId="0" applyFill="1" applyBorder="1" applyAlignment="1">
      <alignment horizontal="left" vertical="center" wrapText="1"/>
    </xf>
    <xf numFmtId="0" fontId="18" fillId="0" borderId="0" xfId="0" applyFont="1" applyAlignment="1">
      <alignment vertical="top"/>
    </xf>
    <xf numFmtId="164" fontId="20" fillId="0" borderId="0" xfId="0" applyNumberFormat="1" applyFont="1" applyAlignment="1">
      <alignment vertical="top"/>
    </xf>
    <xf numFmtId="0" fontId="15" fillId="9" borderId="2" xfId="0" applyNumberFormat="1" applyFont="1" applyFill="1" applyBorder="1" applyAlignment="1" applyProtection="1">
      <alignment horizontal="left" vertical="top" wrapText="1"/>
    </xf>
    <xf numFmtId="0" fontId="17" fillId="10" borderId="2" xfId="0" applyNumberFormat="1" applyFont="1" applyFill="1" applyBorder="1" applyAlignment="1" applyProtection="1">
      <alignment horizontal="left" vertical="top" wrapText="1"/>
    </xf>
    <xf numFmtId="0" fontId="21" fillId="8" borderId="2" xfId="0" applyFont="1" applyFill="1" applyBorder="1" applyAlignment="1">
      <alignment horizontal="left" vertical="top" wrapText="1"/>
    </xf>
    <xf numFmtId="0" fontId="17" fillId="11" borderId="2" xfId="0" applyNumberFormat="1" applyFont="1" applyFill="1" applyBorder="1" applyAlignment="1" applyProtection="1">
      <alignment horizontal="left" vertical="top" wrapText="1"/>
    </xf>
    <xf numFmtId="14" fontId="17" fillId="11" borderId="2" xfId="0" applyNumberFormat="1" applyFont="1" applyFill="1" applyBorder="1" applyAlignment="1" applyProtection="1">
      <alignment horizontal="left" vertical="top" wrapText="1"/>
    </xf>
    <xf numFmtId="164" fontId="17" fillId="11" borderId="2" xfId="0" applyNumberFormat="1" applyFont="1" applyFill="1" applyBorder="1" applyAlignment="1" applyProtection="1">
      <alignment horizontal="left" vertical="top" wrapText="1"/>
    </xf>
    <xf numFmtId="10" fontId="19" fillId="12" borderId="2" xfId="0" applyNumberFormat="1" applyFont="1" applyFill="1" applyBorder="1" applyAlignment="1" applyProtection="1">
      <alignment horizontal="left" vertical="top" wrapText="1"/>
    </xf>
    <xf numFmtId="2" fontId="17" fillId="10" borderId="2" xfId="0" applyNumberFormat="1" applyFont="1" applyFill="1" applyBorder="1" applyAlignment="1" applyProtection="1">
      <alignment horizontal="left" vertical="top" wrapText="1"/>
    </xf>
    <xf numFmtId="164" fontId="17" fillId="10" borderId="2" xfId="0" applyNumberFormat="1" applyFont="1" applyFill="1" applyBorder="1" applyAlignment="1" applyProtection="1">
      <alignment horizontal="left" vertical="top" wrapText="1"/>
    </xf>
    <xf numFmtId="0" fontId="17" fillId="12" borderId="2" xfId="0" applyNumberFormat="1" applyFont="1" applyFill="1" applyBorder="1" applyAlignment="1" applyProtection="1">
      <alignment horizontal="left" vertical="top" wrapText="1"/>
    </xf>
    <xf numFmtId="14" fontId="17" fillId="12" borderId="2" xfId="0" applyNumberFormat="1" applyFont="1" applyFill="1" applyBorder="1" applyAlignment="1" applyProtection="1">
      <alignment horizontal="left" vertical="top" wrapText="1"/>
    </xf>
    <xf numFmtId="164" fontId="17" fillId="12" borderId="2" xfId="0" applyNumberFormat="1" applyFont="1" applyFill="1" applyBorder="1" applyAlignment="1" applyProtection="1">
      <alignment horizontal="left" vertical="top" wrapText="1"/>
    </xf>
    <xf numFmtId="164" fontId="23" fillId="8" borderId="2" xfId="0" applyNumberFormat="1" applyFont="1" applyFill="1" applyBorder="1" applyAlignment="1">
      <alignment horizontal="left" vertical="top" wrapText="1"/>
    </xf>
    <xf numFmtId="0" fontId="23" fillId="8" borderId="2" xfId="0" applyFont="1" applyFill="1" applyBorder="1" applyAlignment="1">
      <alignment horizontal="left" vertical="top" wrapText="1"/>
    </xf>
    <xf numFmtId="164" fontId="23" fillId="6" borderId="2" xfId="0" applyNumberFormat="1" applyFont="1" applyFill="1" applyBorder="1" applyAlignment="1">
      <alignment horizontal="left" vertical="top" wrapText="1"/>
    </xf>
    <xf numFmtId="0" fontId="16" fillId="13" borderId="2" xfId="0" applyNumberFormat="1" applyFont="1" applyFill="1" applyBorder="1" applyAlignment="1" applyProtection="1">
      <alignment horizontal="left" vertical="top" wrapText="1"/>
    </xf>
    <xf numFmtId="164" fontId="18" fillId="14" borderId="2" xfId="0" applyNumberFormat="1" applyFont="1" applyFill="1" applyBorder="1" applyAlignment="1" applyProtection="1">
      <alignment horizontal="left" vertical="top" wrapText="1"/>
    </xf>
    <xf numFmtId="164" fontId="18" fillId="15" borderId="2" xfId="0" applyNumberFormat="1" applyFont="1" applyFill="1" applyBorder="1" applyAlignment="1" applyProtection="1">
      <alignment horizontal="left" vertical="top" wrapText="1"/>
    </xf>
    <xf numFmtId="0" fontId="21" fillId="16" borderId="2" xfId="0" applyFont="1" applyFill="1" applyBorder="1" applyAlignment="1">
      <alignment horizontal="left" vertical="top" wrapText="1"/>
    </xf>
    <xf numFmtId="0" fontId="18" fillId="17" borderId="2" xfId="0" applyNumberFormat="1" applyFont="1" applyFill="1" applyBorder="1" applyAlignment="1" applyProtection="1">
      <alignment horizontal="left" vertical="top" wrapText="1"/>
    </xf>
    <xf numFmtId="165" fontId="23" fillId="16" borderId="2" xfId="1" applyNumberFormat="1" applyFont="1" applyFill="1" applyBorder="1" applyAlignment="1">
      <alignment horizontal="left" vertical="top" wrapText="1"/>
    </xf>
    <xf numFmtId="0" fontId="23" fillId="16" borderId="2" xfId="0" applyFont="1" applyFill="1" applyBorder="1" applyAlignment="1">
      <alignment horizontal="left" vertical="top" wrapText="1"/>
    </xf>
    <xf numFmtId="0" fontId="17" fillId="2" borderId="5" xfId="0" applyNumberFormat="1" applyFont="1" applyFill="1" applyBorder="1" applyAlignment="1" applyProtection="1">
      <alignment horizontal="left" vertical="top" wrapText="1"/>
    </xf>
    <xf numFmtId="2" fontId="20" fillId="2" borderId="5" xfId="0" applyNumberFormat="1" applyFont="1" applyFill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top"/>
    </xf>
    <xf numFmtId="164" fontId="17" fillId="5" borderId="2" xfId="0" applyNumberFormat="1" applyFont="1" applyFill="1" applyBorder="1" applyAlignment="1" applyProtection="1">
      <alignment horizontal="left" vertical="top" wrapText="1"/>
    </xf>
    <xf numFmtId="165" fontId="23" fillId="8" borderId="2" xfId="1" applyNumberFormat="1" applyFont="1" applyFill="1" applyBorder="1" applyAlignment="1">
      <alignment horizontal="left" vertical="top"/>
    </xf>
    <xf numFmtId="164" fontId="23" fillId="0" borderId="0" xfId="0" applyNumberFormat="1" applyFont="1" applyAlignment="1">
      <alignment horizontal="left" vertical="top"/>
    </xf>
    <xf numFmtId="0" fontId="3" fillId="18" borderId="2" xfId="0" applyNumberFormat="1" applyFont="1" applyFill="1" applyBorder="1" applyAlignment="1" applyProtection="1">
      <alignment horizontal="left" vertical="top" wrapText="1"/>
    </xf>
    <xf numFmtId="0" fontId="15" fillId="18" borderId="2" xfId="0" applyNumberFormat="1" applyFont="1" applyFill="1" applyBorder="1" applyAlignment="1" applyProtection="1">
      <alignment horizontal="left" vertical="top" wrapText="1"/>
    </xf>
    <xf numFmtId="0" fontId="21" fillId="6" borderId="0" xfId="0" applyFont="1" applyFill="1" applyAlignment="1">
      <alignment horizontal="left" vertical="top"/>
    </xf>
    <xf numFmtId="0" fontId="21" fillId="19" borderId="0" xfId="0" applyFont="1" applyFill="1" applyAlignment="1">
      <alignment vertical="top"/>
    </xf>
    <xf numFmtId="164" fontId="17" fillId="20" borderId="2" xfId="0" applyNumberFormat="1" applyFont="1" applyFill="1" applyBorder="1" applyAlignment="1" applyProtection="1">
      <alignment horizontal="left" vertical="top" wrapText="1"/>
    </xf>
    <xf numFmtId="0" fontId="22" fillId="6" borderId="2" xfId="2" applyFont="1" applyFill="1" applyBorder="1" applyAlignment="1">
      <alignment horizontal="left" vertical="top" wrapText="1"/>
    </xf>
    <xf numFmtId="0" fontId="0" fillId="0" borderId="0" xfId="0" applyFont="1"/>
    <xf numFmtId="0" fontId="0" fillId="8" borderId="2" xfId="0" applyFont="1" applyFill="1" applyBorder="1"/>
    <xf numFmtId="0" fontId="0" fillId="0" borderId="2" xfId="0" applyBorder="1" applyAlignment="1">
      <alignment wrapText="1"/>
    </xf>
    <xf numFmtId="166" fontId="0" fillId="0" borderId="2" xfId="0" applyNumberFormat="1" applyBorder="1" applyAlignment="1">
      <alignment wrapText="1"/>
    </xf>
    <xf numFmtId="165" fontId="0" fillId="0" borderId="2" xfId="1" applyNumberFormat="1" applyFont="1" applyBorder="1" applyAlignment="1">
      <alignment wrapText="1"/>
    </xf>
    <xf numFmtId="165" fontId="0" fillId="8" borderId="2" xfId="1" applyNumberFormat="1" applyFont="1" applyFill="1" applyBorder="1" applyAlignment="1">
      <alignment wrapText="1"/>
    </xf>
    <xf numFmtId="165" fontId="0" fillId="21" borderId="2" xfId="1" applyNumberFormat="1" applyFont="1" applyFill="1" applyBorder="1" applyAlignment="1">
      <alignment wrapText="1"/>
    </xf>
    <xf numFmtId="9" fontId="0" fillId="0" borderId="2" xfId="0" applyNumberFormat="1" applyBorder="1" applyAlignment="1">
      <alignment wrapText="1"/>
    </xf>
    <xf numFmtId="0" fontId="0" fillId="0" borderId="2" xfId="0" applyBorder="1" applyAlignment="1">
      <alignment vertical="top" wrapText="1"/>
    </xf>
    <xf numFmtId="166" fontId="0" fillId="0" borderId="2" xfId="0" applyNumberFormat="1" applyBorder="1" applyAlignment="1">
      <alignment vertical="top" wrapText="1"/>
    </xf>
    <xf numFmtId="165" fontId="0" fillId="0" borderId="2" xfId="1" applyNumberFormat="1" applyFont="1" applyBorder="1" applyAlignment="1">
      <alignment vertical="top" wrapText="1"/>
    </xf>
    <xf numFmtId="165" fontId="0" fillId="21" borderId="2" xfId="1" applyNumberFormat="1" applyFont="1" applyFill="1" applyBorder="1" applyAlignment="1">
      <alignment vertical="top" wrapText="1"/>
    </xf>
    <xf numFmtId="0" fontId="0" fillId="6" borderId="2" xfId="0" applyFill="1" applyBorder="1" applyAlignment="1">
      <alignment wrapText="1"/>
    </xf>
    <xf numFmtId="165" fontId="10" fillId="21" borderId="2" xfId="1" applyNumberFormat="1" applyFont="1" applyFill="1" applyBorder="1" applyAlignment="1">
      <alignment wrapText="1"/>
    </xf>
    <xf numFmtId="0" fontId="16" fillId="22" borderId="2" xfId="0" applyNumberFormat="1" applyFont="1" applyFill="1" applyBorder="1" applyAlignment="1" applyProtection="1">
      <alignment horizontal="left" vertical="top" wrapText="1"/>
    </xf>
    <xf numFmtId="165" fontId="10" fillId="23" borderId="2" xfId="1" applyNumberFormat="1" applyFont="1" applyFill="1" applyBorder="1" applyAlignment="1">
      <alignment wrapText="1"/>
    </xf>
    <xf numFmtId="0" fontId="18" fillId="24" borderId="2" xfId="0" applyNumberFormat="1" applyFont="1" applyFill="1" applyBorder="1" applyAlignment="1" applyProtection="1">
      <alignment horizontal="left" vertical="top" wrapText="1"/>
    </xf>
    <xf numFmtId="165" fontId="10" fillId="6" borderId="2" xfId="1" applyNumberFormat="1" applyFont="1" applyFill="1" applyBorder="1" applyAlignment="1">
      <alignment wrapText="1"/>
    </xf>
    <xf numFmtId="0" fontId="16" fillId="18" borderId="2" xfId="0" applyNumberFormat="1" applyFont="1" applyFill="1" applyBorder="1" applyAlignment="1" applyProtection="1">
      <alignment horizontal="left" vertical="top" wrapText="1"/>
    </xf>
    <xf numFmtId="165" fontId="0" fillId="6" borderId="2" xfId="1" applyNumberFormat="1" applyFont="1" applyFill="1" applyBorder="1" applyAlignment="1">
      <alignment wrapText="1"/>
    </xf>
    <xf numFmtId="165" fontId="10" fillId="0" borderId="2" xfId="1" applyNumberFormat="1" applyFont="1" applyBorder="1" applyAlignment="1">
      <alignment vertical="top" wrapText="1"/>
    </xf>
    <xf numFmtId="165" fontId="10" fillId="21" borderId="2" xfId="1" applyNumberFormat="1" applyFont="1" applyFill="1" applyBorder="1" applyAlignment="1">
      <alignment vertical="top" wrapText="1"/>
    </xf>
    <xf numFmtId="165" fontId="0" fillId="6" borderId="2" xfId="1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8"/>
  <sheetViews>
    <sheetView workbookViewId="0">
      <selection activeCell="Q2" sqref="Q2"/>
    </sheetView>
  </sheetViews>
  <sheetFormatPr defaultRowHeight="15"/>
  <cols>
    <col min="1" max="1" width="14.140625" style="55" customWidth="1"/>
    <col min="2" max="2" width="12.7109375" style="55" customWidth="1"/>
    <col min="3" max="3" width="17.140625" style="55" customWidth="1"/>
    <col min="4" max="4" width="10" style="55" customWidth="1"/>
    <col min="5" max="5" width="9.5703125" style="55" customWidth="1"/>
    <col min="6" max="6" width="14.140625" style="55" customWidth="1"/>
    <col min="7" max="7" width="11.5703125" style="55" customWidth="1"/>
    <col min="8" max="8" width="9" style="55" customWidth="1"/>
    <col min="9" max="9" width="8.85546875" style="55" customWidth="1"/>
    <col min="10" max="10" width="14.42578125" style="55" customWidth="1"/>
    <col min="11" max="12" width="13" style="55" customWidth="1"/>
    <col min="13" max="13" width="12" style="55" customWidth="1"/>
    <col min="14" max="14" width="9.140625" style="55"/>
    <col min="15" max="15" width="12.140625" style="55" customWidth="1"/>
    <col min="16" max="16" width="14" style="55" customWidth="1"/>
    <col min="17" max="17" width="11.7109375" style="55" customWidth="1"/>
    <col min="18" max="18" width="14" style="55" customWidth="1"/>
    <col min="19" max="16384" width="9.140625" style="55"/>
  </cols>
  <sheetData>
    <row r="2" spans="1:18" ht="63.75">
      <c r="A2" s="178" t="s">
        <v>7</v>
      </c>
      <c r="B2" s="178" t="s">
        <v>2</v>
      </c>
      <c r="C2" s="178" t="s">
        <v>6</v>
      </c>
      <c r="D2" s="178" t="s">
        <v>2423</v>
      </c>
      <c r="E2" s="178" t="s">
        <v>2424</v>
      </c>
      <c r="F2" s="223" t="s">
        <v>2422</v>
      </c>
      <c r="G2" s="178" t="s">
        <v>2430</v>
      </c>
      <c r="H2" s="224" t="s">
        <v>2420</v>
      </c>
      <c r="I2" s="224" t="s">
        <v>2421</v>
      </c>
      <c r="J2" s="179" t="s">
        <v>2429</v>
      </c>
      <c r="K2" s="179" t="s">
        <v>2426</v>
      </c>
      <c r="L2" s="179" t="s">
        <v>2427</v>
      </c>
      <c r="M2" s="225" t="s">
        <v>2415</v>
      </c>
      <c r="N2" s="179" t="s">
        <v>2417</v>
      </c>
      <c r="O2" s="228" t="s">
        <v>2893</v>
      </c>
      <c r="P2" s="228" t="s">
        <v>2894</v>
      </c>
      <c r="Q2" s="178" t="s">
        <v>2917</v>
      </c>
      <c r="R2" s="179" t="s">
        <v>2910</v>
      </c>
    </row>
    <row r="3" spans="1:18" ht="150">
      <c r="A3" s="306" t="s">
        <v>2990</v>
      </c>
      <c r="B3" s="306" t="s">
        <v>2991</v>
      </c>
      <c r="C3" s="306" t="s">
        <v>2992</v>
      </c>
      <c r="D3" s="306" t="s">
        <v>2993</v>
      </c>
      <c r="E3" s="307">
        <v>8.0000000000000002E-3</v>
      </c>
      <c r="F3" s="308">
        <v>58078.5</v>
      </c>
      <c r="G3" s="189">
        <f>F3*E3:E4/D3</f>
        <v>7.4399999999999994E-2</v>
      </c>
      <c r="H3" s="306">
        <v>9.42</v>
      </c>
      <c r="I3" s="306">
        <v>9.49</v>
      </c>
      <c r="J3" s="190">
        <f>IF(G3&gt;I3,D3*I3,IF(H3&gt;G3,D3*H3, IF(I3&gt;G3&gt;H3,D3*G3)))</f>
        <v>58827.9</v>
      </c>
      <c r="K3" s="190">
        <f>SUM(J3,J3*4%)</f>
        <v>61181.016000000003</v>
      </c>
      <c r="L3" s="190">
        <f>SUM(K3,K3*4%)</f>
        <v>63628.256640000007</v>
      </c>
      <c r="M3" s="309">
        <v>211705.5</v>
      </c>
      <c r="N3" s="189">
        <f>M3*E3/D3</f>
        <v>0.2712</v>
      </c>
      <c r="O3" s="233">
        <f>SUM(H3,H3*15%)</f>
        <v>10.833</v>
      </c>
      <c r="P3" s="233">
        <f>SUM(I3,I3*15%)</f>
        <v>10.913500000000001</v>
      </c>
      <c r="Q3" s="190">
        <f>IF(N3&gt;P3,D3*P3,IF(O3&gt;N3,D3*O3, IF(P3&gt;N3&gt;O3,D3*N3)))</f>
        <v>67652.085000000006</v>
      </c>
      <c r="R3" s="227">
        <f t="shared" ref="R3" si="0">Q3/J3*100</f>
        <v>115.00000000000001</v>
      </c>
    </row>
    <row r="4" spans="1:18" ht="75">
      <c r="A4" s="306" t="s">
        <v>2994</v>
      </c>
      <c r="B4" s="306" t="s">
        <v>2995</v>
      </c>
      <c r="C4" s="306" t="s">
        <v>2992</v>
      </c>
      <c r="D4" s="306" t="s">
        <v>2996</v>
      </c>
      <c r="E4" s="307">
        <v>8.0000000000000002E-3</v>
      </c>
      <c r="F4" s="308">
        <v>128274.9</v>
      </c>
      <c r="G4" s="189">
        <f t="shared" ref="G4:G6" si="1">F4*E4:E5/D4</f>
        <v>7.4400000000000008E-2</v>
      </c>
      <c r="H4" s="306">
        <v>9.42</v>
      </c>
      <c r="I4" s="306">
        <v>9.49</v>
      </c>
      <c r="J4" s="190">
        <f t="shared" ref="J4:J6" si="2">IF(G4&gt;I4,D4*I4,IF(H4&gt;G4,D4*H4, IF(I4&gt;G4&gt;H4,D4*G4)))</f>
        <v>129930.06</v>
      </c>
      <c r="K4" s="190">
        <f t="shared" ref="K4:L4" si="3">SUM(J4,J4*4%)</f>
        <v>135127.26240000001</v>
      </c>
      <c r="L4" s="190">
        <f t="shared" si="3"/>
        <v>140532.352896</v>
      </c>
      <c r="M4" s="309">
        <v>399583.21</v>
      </c>
      <c r="N4" s="189">
        <f t="shared" ref="N4:N6" si="4">M4*E4/D4</f>
        <v>0.23175999999999999</v>
      </c>
      <c r="O4" s="233">
        <f t="shared" ref="O4:O6" si="5">SUM(H4,H4*15%)</f>
        <v>10.833</v>
      </c>
      <c r="P4" s="233">
        <f t="shared" ref="P4:P6" si="6">SUM(I4,I4*15%)</f>
        <v>10.913500000000001</v>
      </c>
      <c r="Q4" s="190">
        <f t="shared" ref="Q4:Q6" si="7">IF(N4&gt;P4,D4*P4,IF(O4&gt;N4,D4*O4, IF(P4&gt;N4&gt;O4,D4*N4)))</f>
        <v>149419.56899999999</v>
      </c>
      <c r="R4" s="227">
        <f t="shared" ref="R4:R6" si="8">Q4/J4*100</f>
        <v>114.99999999999999</v>
      </c>
    </row>
    <row r="5" spans="1:18" ht="75">
      <c r="A5" s="306" t="s">
        <v>2997</v>
      </c>
      <c r="B5" s="306" t="s">
        <v>2998</v>
      </c>
      <c r="C5" s="306" t="s">
        <v>2992</v>
      </c>
      <c r="D5" s="306" t="s">
        <v>2999</v>
      </c>
      <c r="E5" s="307">
        <v>8.0000000000000002E-3</v>
      </c>
      <c r="F5" s="308">
        <v>5580</v>
      </c>
      <c r="G5" s="189">
        <f t="shared" si="1"/>
        <v>7.4400000000000008E-2</v>
      </c>
      <c r="H5" s="306">
        <v>9.42</v>
      </c>
      <c r="I5" s="306">
        <v>9.49</v>
      </c>
      <c r="J5" s="190">
        <f t="shared" si="2"/>
        <v>5652</v>
      </c>
      <c r="K5" s="190">
        <f t="shared" ref="K5:L5" si="9">SUM(J5,J5*4%)</f>
        <v>5878.08</v>
      </c>
      <c r="L5" s="190">
        <f t="shared" si="9"/>
        <v>6113.2031999999999</v>
      </c>
      <c r="M5" s="309">
        <v>28506</v>
      </c>
      <c r="N5" s="189">
        <f t="shared" si="4"/>
        <v>0.38008000000000003</v>
      </c>
      <c r="O5" s="233">
        <f t="shared" si="5"/>
        <v>10.833</v>
      </c>
      <c r="P5" s="233">
        <f t="shared" si="6"/>
        <v>10.913500000000001</v>
      </c>
      <c r="Q5" s="190">
        <f t="shared" si="7"/>
        <v>6499.8</v>
      </c>
      <c r="R5" s="227">
        <f t="shared" si="8"/>
        <v>115.00000000000001</v>
      </c>
    </row>
    <row r="6" spans="1:18" ht="90">
      <c r="A6" s="306" t="s">
        <v>3000</v>
      </c>
      <c r="B6" s="306" t="s">
        <v>2712</v>
      </c>
      <c r="C6" s="306" t="s">
        <v>3001</v>
      </c>
      <c r="D6" s="306" t="s">
        <v>3002</v>
      </c>
      <c r="E6" s="307">
        <v>8.0000000000000002E-3</v>
      </c>
      <c r="F6" s="308">
        <v>403480.5</v>
      </c>
      <c r="G6" s="189">
        <f t="shared" si="1"/>
        <v>7.4400000000000008E-2</v>
      </c>
      <c r="H6" s="306">
        <v>9.42</v>
      </c>
      <c r="I6" s="306">
        <v>9.49</v>
      </c>
      <c r="J6" s="190">
        <f t="shared" si="2"/>
        <v>408686.7</v>
      </c>
      <c r="K6" s="190">
        <f t="shared" ref="K6:L6" si="10">SUM(J6,J6*4%)</f>
        <v>425034.16800000001</v>
      </c>
      <c r="L6" s="190">
        <f t="shared" si="10"/>
        <v>442035.53472</v>
      </c>
      <c r="M6" s="309">
        <v>1256863.45</v>
      </c>
      <c r="N6" s="189">
        <f t="shared" si="4"/>
        <v>0.23176000000000002</v>
      </c>
      <c r="O6" s="233">
        <f t="shared" si="5"/>
        <v>10.833</v>
      </c>
      <c r="P6" s="233">
        <f t="shared" si="6"/>
        <v>10.913500000000001</v>
      </c>
      <c r="Q6" s="190">
        <f t="shared" si="7"/>
        <v>469989.70500000002</v>
      </c>
      <c r="R6" s="227">
        <f t="shared" si="8"/>
        <v>114.99999999999999</v>
      </c>
    </row>
    <row r="8" spans="1:18">
      <c r="J8" s="234">
        <f>SUM(J3:J6)</f>
        <v>603096.66</v>
      </c>
      <c r="K8" s="234">
        <f t="shared" ref="K8:L8" si="11">SUM(K3:K6)</f>
        <v>627220.52639999997</v>
      </c>
      <c r="L8" s="234">
        <f t="shared" si="11"/>
        <v>652309.34745600005</v>
      </c>
      <c r="M8" s="212"/>
      <c r="N8" s="212"/>
      <c r="O8" s="212"/>
      <c r="P8" s="212"/>
      <c r="Q8" s="234">
        <f>SUM(Q3:Q6)</f>
        <v>693561.15899999999</v>
      </c>
      <c r="R8" s="227">
        <f>Q8/J8*100</f>
        <v>114.99999999999999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R12"/>
  <sheetViews>
    <sheetView workbookViewId="0">
      <selection activeCell="Q2" sqref="Q2"/>
    </sheetView>
  </sheetViews>
  <sheetFormatPr defaultRowHeight="12.75"/>
  <cols>
    <col min="1" max="1" width="14.140625" style="203" customWidth="1"/>
    <col min="2" max="2" width="12.7109375" style="203" customWidth="1"/>
    <col min="3" max="3" width="17.7109375" style="203" customWidth="1"/>
    <col min="4" max="4" width="15.7109375" style="203" customWidth="1"/>
    <col min="5" max="5" width="12.85546875" style="203" customWidth="1"/>
    <col min="6" max="6" width="15.28515625" style="203" customWidth="1"/>
    <col min="7" max="7" width="10.140625" style="203" customWidth="1"/>
    <col min="8" max="8" width="8.28515625" style="203" customWidth="1"/>
    <col min="9" max="9" width="8.42578125" style="203" customWidth="1"/>
    <col min="10" max="10" width="14.42578125" style="203" customWidth="1"/>
    <col min="11" max="11" width="12.140625" style="203" customWidth="1"/>
    <col min="12" max="12" width="11.7109375" style="203" customWidth="1"/>
    <col min="13" max="13" width="13.85546875" style="203" customWidth="1"/>
    <col min="14" max="14" width="9.42578125" style="203" customWidth="1"/>
    <col min="15" max="16" width="9.140625" style="203"/>
    <col min="17" max="17" width="12.5703125" style="203" customWidth="1"/>
    <col min="18" max="16384" width="9.140625" style="203"/>
  </cols>
  <sheetData>
    <row r="2" spans="1:18" ht="63.75">
      <c r="A2" s="174" t="s">
        <v>2</v>
      </c>
      <c r="B2" s="174" t="s">
        <v>0</v>
      </c>
      <c r="C2" s="175" t="s">
        <v>6</v>
      </c>
      <c r="D2" s="176" t="s">
        <v>2423</v>
      </c>
      <c r="E2" s="176" t="s">
        <v>2424</v>
      </c>
      <c r="F2" s="177" t="s">
        <v>2422</v>
      </c>
      <c r="G2" s="178" t="s">
        <v>2430</v>
      </c>
      <c r="H2" s="179" t="s">
        <v>2420</v>
      </c>
      <c r="I2" s="179" t="s">
        <v>2421</v>
      </c>
      <c r="J2" s="180" t="s">
        <v>2429</v>
      </c>
      <c r="K2" s="179" t="s">
        <v>2426</v>
      </c>
      <c r="L2" s="179" t="s">
        <v>2427</v>
      </c>
      <c r="M2" s="181" t="s">
        <v>2415</v>
      </c>
      <c r="N2" s="179" t="s">
        <v>2417</v>
      </c>
      <c r="O2" s="182" t="s">
        <v>2904</v>
      </c>
      <c r="P2" s="182" t="s">
        <v>2905</v>
      </c>
      <c r="Q2" s="202" t="s">
        <v>3003</v>
      </c>
      <c r="R2" s="261" t="s">
        <v>2910</v>
      </c>
    </row>
    <row r="3" spans="1:18" ht="51">
      <c r="A3" s="192" t="s">
        <v>1984</v>
      </c>
      <c r="B3" s="193">
        <v>44183</v>
      </c>
      <c r="C3" s="192" t="s">
        <v>1985</v>
      </c>
      <c r="D3" s="194">
        <v>394</v>
      </c>
      <c r="E3" s="187">
        <v>6.9000000000000006E-2</v>
      </c>
      <c r="F3" s="195">
        <v>1312205.18</v>
      </c>
      <c r="G3" s="189">
        <f>F3*6.9%/D3</f>
        <v>229.80243000000002</v>
      </c>
      <c r="H3" s="189">
        <v>141.4</v>
      </c>
      <c r="I3" s="189">
        <v>155.9</v>
      </c>
      <c r="J3" s="190">
        <f>IF(G3&gt;I3,D3*I3,IF(H3&gt;G3,D3*H3, IF(I3&gt;G3&gt;H3,D3*G3)))</f>
        <v>61424.600000000006</v>
      </c>
      <c r="K3" s="190">
        <f>SUM(J3,J3*4%)</f>
        <v>63881.584000000003</v>
      </c>
      <c r="L3" s="190">
        <f>SUM(K3,K3*4%)</f>
        <v>66436.84736</v>
      </c>
      <c r="M3" s="209">
        <v>1357325.38</v>
      </c>
      <c r="N3" s="189">
        <f>M3*E3/D3</f>
        <v>237.70419091370559</v>
      </c>
      <c r="O3" s="202">
        <f>SUM(H3,H3*20%)</f>
        <v>169.68</v>
      </c>
      <c r="P3" s="202">
        <f>SUM(I3,I3*20%)</f>
        <v>187.08</v>
      </c>
      <c r="Q3" s="206">
        <f>IF(N3&gt;P3,D3*P3,IF(O3&gt;N3,D3*O3, IF(P3&gt;N3&gt;O3,D3*N3)))</f>
        <v>73709.52</v>
      </c>
      <c r="R3" s="191">
        <f>Q3/J3*100</f>
        <v>120</v>
      </c>
    </row>
    <row r="4" spans="1:18" ht="51">
      <c r="A4" s="192" t="s">
        <v>766</v>
      </c>
      <c r="B4" s="193">
        <v>44550</v>
      </c>
      <c r="C4" s="192" t="s">
        <v>2310</v>
      </c>
      <c r="D4" s="194">
        <v>177</v>
      </c>
      <c r="E4" s="187">
        <v>6.9000000000000006E-2</v>
      </c>
      <c r="F4" s="195">
        <v>589493.18999999994</v>
      </c>
      <c r="G4" s="189">
        <f t="shared" ref="G4:G5" si="0">F4*6.9%/D4</f>
        <v>229.80242999999999</v>
      </c>
      <c r="H4" s="189">
        <v>141.4</v>
      </c>
      <c r="I4" s="189">
        <v>155.9</v>
      </c>
      <c r="J4" s="190">
        <f t="shared" ref="J4:J5" si="1">IF(G4&gt;I4,D4*I4,IF(H4&gt;G4,D4*H4, IF(I4&gt;G4&gt;H4,D4*G4)))</f>
        <v>27594.3</v>
      </c>
      <c r="K4" s="190">
        <f t="shared" ref="K4:L5" si="2">SUM(J4,J4*4%)</f>
        <v>28698.072</v>
      </c>
      <c r="L4" s="190">
        <f t="shared" si="2"/>
        <v>29845.994879999998</v>
      </c>
      <c r="M4" s="209">
        <v>609762.92000000004</v>
      </c>
      <c r="N4" s="189">
        <f t="shared" ref="N4:N5" si="3">M4*E4/D4</f>
        <v>237.7041891525424</v>
      </c>
      <c r="O4" s="202">
        <f t="shared" ref="O4:O5" si="4">SUM(H4,H4*20%)</f>
        <v>169.68</v>
      </c>
      <c r="P4" s="202">
        <f t="shared" ref="P4:P5" si="5">SUM(I4,I4*20%)</f>
        <v>187.08</v>
      </c>
      <c r="Q4" s="206">
        <f t="shared" ref="Q4:Q5" si="6">IF(N4&gt;P4,D4*P4,IF(O4&gt;N4,D4*O4, IF(P4&gt;N4&gt;O4,D4*N4)))</f>
        <v>33113.160000000003</v>
      </c>
      <c r="R4" s="191">
        <f>Q4/J4*100</f>
        <v>120.00000000000001</v>
      </c>
    </row>
    <row r="5" spans="1:18" ht="51">
      <c r="A5" s="192" t="s">
        <v>766</v>
      </c>
      <c r="B5" s="193">
        <v>42977</v>
      </c>
      <c r="C5" s="192" t="s">
        <v>767</v>
      </c>
      <c r="D5" s="194">
        <v>971</v>
      </c>
      <c r="E5" s="187">
        <v>6.9000000000000006E-2</v>
      </c>
      <c r="F5" s="195">
        <v>3233886.37</v>
      </c>
      <c r="G5" s="189">
        <f t="shared" si="0"/>
        <v>229.80243000000004</v>
      </c>
      <c r="H5" s="189">
        <v>141.4</v>
      </c>
      <c r="I5" s="189">
        <v>155.9</v>
      </c>
      <c r="J5" s="190">
        <f t="shared" si="1"/>
        <v>151378.9</v>
      </c>
      <c r="K5" s="190">
        <f t="shared" si="2"/>
        <v>157434.05599999998</v>
      </c>
      <c r="L5" s="190">
        <f t="shared" si="2"/>
        <v>163731.41823999997</v>
      </c>
      <c r="M5" s="209">
        <v>3345083.61</v>
      </c>
      <c r="N5" s="189">
        <f t="shared" si="3"/>
        <v>237.70419061791969</v>
      </c>
      <c r="O5" s="202">
        <f t="shared" si="4"/>
        <v>169.68</v>
      </c>
      <c r="P5" s="202">
        <f t="shared" si="5"/>
        <v>187.08</v>
      </c>
      <c r="Q5" s="206">
        <f t="shared" si="6"/>
        <v>181654.68000000002</v>
      </c>
      <c r="R5" s="191">
        <f>Q5/J5*100</f>
        <v>120.00000000000001</v>
      </c>
    </row>
    <row r="6" spans="1:18">
      <c r="A6" s="210"/>
      <c r="B6" s="210"/>
      <c r="C6" s="210"/>
      <c r="D6" s="210"/>
      <c r="E6" s="210"/>
      <c r="F6" s="212"/>
      <c r="G6" s="213"/>
      <c r="H6" s="210"/>
      <c r="I6" s="210"/>
      <c r="J6" s="210"/>
      <c r="K6" s="213"/>
      <c r="L6" s="213"/>
      <c r="M6" s="212"/>
      <c r="N6" s="210"/>
      <c r="O6" s="210"/>
    </row>
    <row r="7" spans="1:18">
      <c r="A7" s="211"/>
      <c r="B7" s="211" t="s">
        <v>2416</v>
      </c>
      <c r="C7" s="211"/>
      <c r="D7" s="211"/>
      <c r="E7" s="211"/>
      <c r="F7" s="214"/>
      <c r="G7" s="215"/>
      <c r="H7" s="211"/>
      <c r="I7" s="211"/>
      <c r="J7" s="216">
        <f>SUM(J3:J5)</f>
        <v>240397.8</v>
      </c>
      <c r="K7" s="216">
        <f>SUM(K3:K5)</f>
        <v>250013.712</v>
      </c>
      <c r="L7" s="216">
        <f>SUM(L3:L5)</f>
        <v>260014.26047999997</v>
      </c>
      <c r="M7" s="214"/>
      <c r="N7" s="211"/>
      <c r="O7" s="211"/>
      <c r="Q7" s="217">
        <f>SUM(Q3:Q5)</f>
        <v>288477.36000000004</v>
      </c>
      <c r="R7" s="191">
        <f>Q7/J7*100</f>
        <v>120.00000000000001</v>
      </c>
    </row>
    <row r="8" spans="1:18">
      <c r="A8" s="210"/>
      <c r="B8" s="210"/>
      <c r="C8" s="210"/>
      <c r="D8" s="210"/>
      <c r="E8" s="210"/>
      <c r="F8" s="212"/>
      <c r="G8" s="213"/>
      <c r="H8" s="210"/>
      <c r="I8" s="210"/>
      <c r="J8" s="210"/>
      <c r="K8" s="213"/>
      <c r="L8" s="213"/>
      <c r="M8" s="212"/>
      <c r="N8" s="210"/>
      <c r="O8" s="210"/>
    </row>
    <row r="9" spans="1:18">
      <c r="A9" s="210"/>
      <c r="B9" s="210"/>
      <c r="C9" s="210"/>
      <c r="D9" s="210"/>
      <c r="E9" s="210"/>
      <c r="F9" s="212"/>
      <c r="G9" s="213"/>
      <c r="H9" s="210"/>
      <c r="I9" s="210"/>
      <c r="J9" s="210"/>
      <c r="K9" s="213"/>
      <c r="L9" s="213"/>
      <c r="M9" s="218"/>
      <c r="N9" s="210"/>
      <c r="O9" s="210"/>
    </row>
    <row r="10" spans="1:18">
      <c r="A10" s="210"/>
      <c r="B10" s="210"/>
      <c r="C10" s="210"/>
      <c r="D10" s="210"/>
      <c r="E10" s="210"/>
      <c r="F10" s="212"/>
      <c r="G10" s="210"/>
      <c r="H10" s="210"/>
      <c r="I10" s="210"/>
      <c r="J10" s="210"/>
      <c r="K10" s="210"/>
      <c r="L10" s="210"/>
      <c r="M10" s="212"/>
      <c r="N10" s="210"/>
      <c r="O10" s="210"/>
    </row>
    <row r="11" spans="1:18">
      <c r="A11" s="210"/>
      <c r="B11" s="210"/>
      <c r="C11" s="210"/>
      <c r="D11" s="210"/>
      <c r="E11" s="210"/>
      <c r="F11" s="212"/>
      <c r="G11" s="210"/>
      <c r="H11" s="210"/>
      <c r="I11" s="210"/>
      <c r="J11" s="210"/>
      <c r="K11" s="210"/>
      <c r="L11" s="210"/>
      <c r="M11" s="212"/>
      <c r="N11" s="210"/>
      <c r="O11" s="210"/>
    </row>
    <row r="12" spans="1:18">
      <c r="A12" s="210"/>
      <c r="B12" s="210"/>
      <c r="C12" s="210"/>
      <c r="D12" s="210"/>
      <c r="E12" s="210"/>
      <c r="F12" s="212"/>
      <c r="G12" s="210"/>
      <c r="H12" s="210"/>
      <c r="I12" s="210"/>
      <c r="J12" s="210"/>
      <c r="K12" s="210"/>
      <c r="L12" s="210"/>
      <c r="M12" s="212"/>
      <c r="N12" s="210"/>
      <c r="O12" s="21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5"/>
  <sheetViews>
    <sheetView tabSelected="1" zoomScale="80" zoomScaleNormal="80" workbookViewId="0">
      <selection activeCell="L2" sqref="L2:N2"/>
    </sheetView>
  </sheetViews>
  <sheetFormatPr defaultColWidth="13.5703125" defaultRowHeight="72" customHeight="1"/>
  <cols>
    <col min="1" max="7" width="13.5703125" style="266"/>
    <col min="8" max="8" width="13.5703125" style="282"/>
    <col min="9" max="9" width="13.5703125" style="266"/>
    <col min="10" max="11" width="13.5703125" style="233"/>
    <col min="12" max="14" width="13.5703125" style="266"/>
    <col min="15" max="15" width="13.5703125" style="282"/>
    <col min="16" max="16" width="13.5703125" style="266"/>
    <col min="17" max="20" width="13.5703125" style="233"/>
    <col min="21" max="16384" width="13.5703125" style="266"/>
  </cols>
  <sheetData>
    <row r="1" spans="1:21" s="265" customFormat="1" ht="72" customHeight="1">
      <c r="A1" s="264" t="s">
        <v>7</v>
      </c>
      <c r="B1" s="264" t="s">
        <v>4</v>
      </c>
      <c r="C1" s="264" t="s">
        <v>2</v>
      </c>
      <c r="D1" s="264" t="s">
        <v>0</v>
      </c>
      <c r="E1" s="264" t="s">
        <v>6</v>
      </c>
      <c r="F1" s="264" t="s">
        <v>2423</v>
      </c>
      <c r="G1" s="264" t="s">
        <v>2424</v>
      </c>
      <c r="H1" s="279" t="s">
        <v>2422</v>
      </c>
      <c r="I1" s="264" t="s">
        <v>2430</v>
      </c>
      <c r="J1" s="224" t="s">
        <v>2420</v>
      </c>
      <c r="K1" s="224" t="s">
        <v>2421</v>
      </c>
      <c r="L1" s="265" t="s">
        <v>2429</v>
      </c>
      <c r="M1" s="265" t="s">
        <v>2426</v>
      </c>
      <c r="N1" s="265" t="s">
        <v>2427</v>
      </c>
      <c r="O1" s="283" t="s">
        <v>2415</v>
      </c>
      <c r="P1" s="265" t="s">
        <v>2417</v>
      </c>
      <c r="Q1" s="224" t="s">
        <v>2906</v>
      </c>
      <c r="R1" s="224" t="s">
        <v>2907</v>
      </c>
      <c r="S1" s="233" t="s">
        <v>3003</v>
      </c>
      <c r="T1" s="133" t="s">
        <v>2910</v>
      </c>
    </row>
    <row r="2" spans="1:21" s="265" customFormat="1" ht="72" customHeight="1">
      <c r="A2" s="267" t="s">
        <v>819</v>
      </c>
      <c r="B2" s="267" t="s">
        <v>71</v>
      </c>
      <c r="C2" s="267" t="s">
        <v>818</v>
      </c>
      <c r="D2" s="268">
        <v>43028</v>
      </c>
      <c r="E2" s="267" t="s">
        <v>150</v>
      </c>
      <c r="F2" s="269">
        <v>611</v>
      </c>
      <c r="G2" s="270">
        <v>0.01</v>
      </c>
      <c r="H2" s="280">
        <v>5241542.93</v>
      </c>
      <c r="I2" s="271">
        <f>H2*1%/F2</f>
        <v>85.786299999999997</v>
      </c>
      <c r="J2" s="297">
        <v>39.590000000000003</v>
      </c>
      <c r="K2" s="297">
        <v>40.61</v>
      </c>
      <c r="L2" s="272">
        <f>IF(I2&gt;K2,F2*K2,IF(J2&gt;I2,F2*J2, IF(K2&gt;I2&gt;J2,F2*I2)))</f>
        <v>24812.71</v>
      </c>
      <c r="M2" s="272">
        <f>SUM(L2,L2*4%)</f>
        <v>25805.218399999998</v>
      </c>
      <c r="N2" s="272">
        <f>SUM(M2,M2*4%)</f>
        <v>26837.427135999998</v>
      </c>
      <c r="O2" s="284">
        <v>367537.6</v>
      </c>
      <c r="P2" s="271">
        <f>O2*1%/F2</f>
        <v>6.0153453355155477</v>
      </c>
      <c r="Q2" s="233">
        <f>SUM(J2,J2*20%)</f>
        <v>47.508000000000003</v>
      </c>
      <c r="R2" s="233">
        <f>SUM(K2,K2*20%)</f>
        <v>48.731999999999999</v>
      </c>
      <c r="S2" s="206">
        <f>IF(P2&gt;R2,F2*R2,IF(Q2&gt;P2,F2*Q2, IF(R2&gt;P2&gt;Q2,F2*P2)))</f>
        <v>29027.388000000003</v>
      </c>
      <c r="T2" s="222">
        <f t="shared" ref="T2:T13" si="0">S2/L2*100</f>
        <v>116.98596404826398</v>
      </c>
      <c r="U2" s="296">
        <f>IF(P2&gt;K2,F2*K2,IF(J2&gt;P2,F2*J2, IF(K1&gt;P2&gt;J1,E2*P2)))</f>
        <v>24189.49</v>
      </c>
    </row>
    <row r="3" spans="1:21" s="265" customFormat="1" ht="72" customHeight="1">
      <c r="A3" s="273" t="s">
        <v>569</v>
      </c>
      <c r="B3" s="273" t="s">
        <v>567</v>
      </c>
      <c r="C3" s="273" t="s">
        <v>566</v>
      </c>
      <c r="D3" s="274">
        <v>42761</v>
      </c>
      <c r="E3" s="273" t="s">
        <v>568</v>
      </c>
      <c r="F3" s="275">
        <v>856</v>
      </c>
      <c r="G3" s="270">
        <v>0.01</v>
      </c>
      <c r="H3" s="281">
        <v>6889747.1200000001</v>
      </c>
      <c r="I3" s="271">
        <f t="shared" ref="I3:I13" si="1">H3*1%/F3</f>
        <v>80.487700000000004</v>
      </c>
      <c r="J3" s="297">
        <v>39.590000000000003</v>
      </c>
      <c r="K3" s="297">
        <v>40.61</v>
      </c>
      <c r="L3" s="272">
        <f t="shared" ref="L3:L13" si="2">IF(I3&gt;K3,F3*K3,IF(J3&gt;I3,F3*J3, IF(K3&gt;I3&gt;J3,F3*I3)))</f>
        <v>34762.159999999996</v>
      </c>
      <c r="M3" s="272">
        <f t="shared" ref="M3:N3" si="3">SUM(L3,L3*4%)</f>
        <v>36152.646399999998</v>
      </c>
      <c r="N3" s="272">
        <f t="shared" si="3"/>
        <v>37598.752256</v>
      </c>
      <c r="O3" s="284">
        <v>423611.43</v>
      </c>
      <c r="P3" s="271">
        <f t="shared" ref="P3:P13" si="4">O3*1%/F3</f>
        <v>4.9487316588785051</v>
      </c>
      <c r="Q3" s="233">
        <f t="shared" ref="Q3:Q13" si="5">SUM(J3,J3*20%)</f>
        <v>47.508000000000003</v>
      </c>
      <c r="R3" s="233">
        <f t="shared" ref="R3:R13" si="6">SUM(K3,K3*20%)</f>
        <v>48.731999999999999</v>
      </c>
      <c r="S3" s="206">
        <f t="shared" ref="S3:S13" si="7">IF(P3&gt;R3,F3*R3,IF(Q3&gt;P3,F3*Q3, IF(R3&gt;P3&gt;Q3,F3*P3)))</f>
        <v>40666.848000000005</v>
      </c>
      <c r="T3" s="222">
        <f t="shared" si="0"/>
        <v>116.98596404826401</v>
      </c>
      <c r="U3" s="296">
        <f t="shared" ref="U3:U12" si="8">IF(P3&gt;K3,F3*K3,IF(J3&gt;P3,F3*J3, IF(K2&gt;P3&gt;J2,E3*P3)))</f>
        <v>33889.040000000001</v>
      </c>
    </row>
    <row r="4" spans="1:21" s="265" customFormat="1" ht="72" customHeight="1">
      <c r="A4" s="267" t="s">
        <v>888</v>
      </c>
      <c r="B4" s="267" t="s">
        <v>887</v>
      </c>
      <c r="C4" s="267" t="s">
        <v>886</v>
      </c>
      <c r="D4" s="268">
        <v>43073</v>
      </c>
      <c r="E4" s="267" t="s">
        <v>568</v>
      </c>
      <c r="F4" s="269">
        <v>1043</v>
      </c>
      <c r="G4" s="270">
        <v>0.01</v>
      </c>
      <c r="H4" s="280">
        <v>6139421.3300000001</v>
      </c>
      <c r="I4" s="271">
        <f t="shared" si="1"/>
        <v>58.863100000000003</v>
      </c>
      <c r="J4" s="297">
        <v>39.590000000000003</v>
      </c>
      <c r="K4" s="297">
        <v>40.61</v>
      </c>
      <c r="L4" s="272">
        <f t="shared" si="2"/>
        <v>42356.229999999996</v>
      </c>
      <c r="M4" s="272">
        <f t="shared" ref="M4:N4" si="9">SUM(L4,L4*4%)</f>
        <v>44050.479199999994</v>
      </c>
      <c r="N4" s="272">
        <f t="shared" si="9"/>
        <v>45812.498367999993</v>
      </c>
      <c r="O4" s="284">
        <v>516152.7</v>
      </c>
      <c r="P4" s="271">
        <f t="shared" si="4"/>
        <v>4.9487315436241612</v>
      </c>
      <c r="Q4" s="233">
        <f t="shared" si="5"/>
        <v>47.508000000000003</v>
      </c>
      <c r="R4" s="233">
        <f t="shared" si="6"/>
        <v>48.731999999999999</v>
      </c>
      <c r="S4" s="206">
        <f t="shared" si="7"/>
        <v>49550.844000000005</v>
      </c>
      <c r="T4" s="222">
        <f t="shared" si="0"/>
        <v>116.98596404826401</v>
      </c>
      <c r="U4" s="296">
        <f t="shared" si="8"/>
        <v>41292.370000000003</v>
      </c>
    </row>
    <row r="5" spans="1:21" s="265" customFormat="1" ht="72" customHeight="1">
      <c r="A5" s="267" t="s">
        <v>204</v>
      </c>
      <c r="B5" s="267" t="s">
        <v>202</v>
      </c>
      <c r="C5" s="267" t="s">
        <v>201</v>
      </c>
      <c r="D5" s="268">
        <v>42517</v>
      </c>
      <c r="E5" s="267" t="s">
        <v>203</v>
      </c>
      <c r="F5" s="269">
        <v>974</v>
      </c>
      <c r="G5" s="270">
        <v>0.01</v>
      </c>
      <c r="H5" s="280">
        <v>5652034.3399999999</v>
      </c>
      <c r="I5" s="271">
        <f t="shared" si="1"/>
        <v>58.0291</v>
      </c>
      <c r="J5" s="297">
        <v>39.590000000000003</v>
      </c>
      <c r="K5" s="297">
        <v>40.61</v>
      </c>
      <c r="L5" s="272">
        <f t="shared" si="2"/>
        <v>39554.14</v>
      </c>
      <c r="M5" s="272">
        <f t="shared" ref="M5:N5" si="10">SUM(L5,L5*4%)</f>
        <v>41136.3056</v>
      </c>
      <c r="N5" s="272">
        <f t="shared" si="10"/>
        <v>42781.757824</v>
      </c>
      <c r="O5" s="284">
        <v>659209.73</v>
      </c>
      <c r="P5" s="271">
        <f t="shared" si="4"/>
        <v>6.7680670431211505</v>
      </c>
      <c r="Q5" s="233">
        <f t="shared" si="5"/>
        <v>47.508000000000003</v>
      </c>
      <c r="R5" s="233">
        <f t="shared" si="6"/>
        <v>48.731999999999999</v>
      </c>
      <c r="S5" s="206">
        <f t="shared" si="7"/>
        <v>46272.792000000001</v>
      </c>
      <c r="T5" s="222">
        <f t="shared" si="0"/>
        <v>116.98596404826398</v>
      </c>
      <c r="U5" s="296">
        <f t="shared" si="8"/>
        <v>38560.660000000003</v>
      </c>
    </row>
    <row r="6" spans="1:21" s="265" customFormat="1" ht="72" customHeight="1">
      <c r="A6" s="273" t="s">
        <v>1624</v>
      </c>
      <c r="B6" s="273" t="s">
        <v>1623</v>
      </c>
      <c r="C6" s="273" t="s">
        <v>1622</v>
      </c>
      <c r="D6" s="274">
        <v>43829</v>
      </c>
      <c r="E6" s="273" t="s">
        <v>203</v>
      </c>
      <c r="F6" s="275">
        <v>1474</v>
      </c>
      <c r="G6" s="270">
        <v>0.01</v>
      </c>
      <c r="H6" s="281">
        <v>8676420.9399999995</v>
      </c>
      <c r="I6" s="271">
        <f t="shared" si="1"/>
        <v>58.863099999999996</v>
      </c>
      <c r="J6" s="297">
        <v>39.590000000000003</v>
      </c>
      <c r="K6" s="297">
        <v>40.61</v>
      </c>
      <c r="L6" s="272">
        <f t="shared" si="2"/>
        <v>59859.14</v>
      </c>
      <c r="M6" s="272">
        <f t="shared" ref="M6:N6" si="11">SUM(L6,L6*4%)</f>
        <v>62253.505599999997</v>
      </c>
      <c r="N6" s="272">
        <f t="shared" si="11"/>
        <v>64743.645823999999</v>
      </c>
      <c r="O6" s="284">
        <v>729443.03</v>
      </c>
      <c r="P6" s="271">
        <f t="shared" si="4"/>
        <v>4.9487315468113975</v>
      </c>
      <c r="Q6" s="233">
        <f t="shared" si="5"/>
        <v>47.508000000000003</v>
      </c>
      <c r="R6" s="233">
        <f t="shared" si="6"/>
        <v>48.731999999999999</v>
      </c>
      <c r="S6" s="206">
        <f t="shared" si="7"/>
        <v>70026.792000000001</v>
      </c>
      <c r="T6" s="222">
        <f t="shared" si="0"/>
        <v>116.98596404826398</v>
      </c>
      <c r="U6" s="296">
        <f t="shared" si="8"/>
        <v>58355.66</v>
      </c>
    </row>
    <row r="7" spans="1:21" s="265" customFormat="1" ht="72" customHeight="1">
      <c r="A7" s="267" t="s">
        <v>2013</v>
      </c>
      <c r="B7" s="267" t="s">
        <v>2011</v>
      </c>
      <c r="C7" s="267" t="s">
        <v>2010</v>
      </c>
      <c r="D7" s="268">
        <v>44217</v>
      </c>
      <c r="E7" s="267" t="s">
        <v>2012</v>
      </c>
      <c r="F7" s="269">
        <v>102</v>
      </c>
      <c r="G7" s="270">
        <v>0.01</v>
      </c>
      <c r="H7" s="280">
        <v>828979.5</v>
      </c>
      <c r="I7" s="271">
        <f t="shared" si="1"/>
        <v>81.272499999999994</v>
      </c>
      <c r="J7" s="297">
        <v>39.590000000000003</v>
      </c>
      <c r="K7" s="297">
        <v>40.61</v>
      </c>
      <c r="L7" s="272">
        <f t="shared" si="2"/>
        <v>4142.22</v>
      </c>
      <c r="M7" s="272">
        <f t="shared" ref="M7:N7" si="12">SUM(L7,L7*4%)</f>
        <v>4307.9088000000002</v>
      </c>
      <c r="N7" s="272">
        <f t="shared" si="12"/>
        <v>4480.225152</v>
      </c>
      <c r="O7" s="284">
        <v>61356.52</v>
      </c>
      <c r="P7" s="271">
        <f t="shared" si="4"/>
        <v>6.0153450980392158</v>
      </c>
      <c r="Q7" s="233">
        <f t="shared" si="5"/>
        <v>47.508000000000003</v>
      </c>
      <c r="R7" s="233">
        <f t="shared" si="6"/>
        <v>48.731999999999999</v>
      </c>
      <c r="S7" s="206">
        <f t="shared" si="7"/>
        <v>4845.8160000000007</v>
      </c>
      <c r="T7" s="222">
        <f t="shared" si="0"/>
        <v>116.98596404826398</v>
      </c>
      <c r="U7" s="296">
        <f t="shared" si="8"/>
        <v>4038.1800000000003</v>
      </c>
    </row>
    <row r="8" spans="1:21" s="265" customFormat="1" ht="72" customHeight="1">
      <c r="A8" s="273" t="s">
        <v>2014</v>
      </c>
      <c r="B8" s="273" t="s">
        <v>2011</v>
      </c>
      <c r="C8" s="273" t="s">
        <v>2010</v>
      </c>
      <c r="D8" s="274">
        <v>44217</v>
      </c>
      <c r="E8" s="273" t="s">
        <v>2012</v>
      </c>
      <c r="F8" s="275">
        <v>359</v>
      </c>
      <c r="G8" s="270">
        <v>0.01</v>
      </c>
      <c r="H8" s="281">
        <v>2917682.75</v>
      </c>
      <c r="I8" s="271">
        <f t="shared" si="1"/>
        <v>81.272499999999994</v>
      </c>
      <c r="J8" s="297">
        <v>39.590000000000003</v>
      </c>
      <c r="K8" s="297">
        <v>40.61</v>
      </c>
      <c r="L8" s="272">
        <f t="shared" si="2"/>
        <v>14578.99</v>
      </c>
      <c r="M8" s="272">
        <f t="shared" ref="M8:N8" si="13">SUM(L8,L8*4%)</f>
        <v>15162.149600000001</v>
      </c>
      <c r="N8" s="272">
        <f t="shared" si="13"/>
        <v>15768.635584000001</v>
      </c>
      <c r="O8" s="284">
        <v>215950.9</v>
      </c>
      <c r="P8" s="271">
        <f t="shared" si="4"/>
        <v>6.0153454038997216</v>
      </c>
      <c r="Q8" s="233">
        <f t="shared" si="5"/>
        <v>47.508000000000003</v>
      </c>
      <c r="R8" s="233">
        <f t="shared" si="6"/>
        <v>48.731999999999999</v>
      </c>
      <c r="S8" s="206">
        <f t="shared" si="7"/>
        <v>17055.371999999999</v>
      </c>
      <c r="T8" s="222">
        <f t="shared" si="0"/>
        <v>116.98596404826398</v>
      </c>
      <c r="U8" s="296">
        <f t="shared" si="8"/>
        <v>14212.810000000001</v>
      </c>
    </row>
    <row r="9" spans="1:21" s="265" customFormat="1" ht="72" customHeight="1">
      <c r="A9" s="267" t="s">
        <v>2016</v>
      </c>
      <c r="B9" s="267" t="s">
        <v>2015</v>
      </c>
      <c r="C9" s="267" t="s">
        <v>2010</v>
      </c>
      <c r="D9" s="268">
        <v>44217</v>
      </c>
      <c r="E9" s="267" t="s">
        <v>2012</v>
      </c>
      <c r="F9" s="269">
        <v>177</v>
      </c>
      <c r="G9" s="270">
        <v>0.01</v>
      </c>
      <c r="H9" s="280">
        <v>1438523.25</v>
      </c>
      <c r="I9" s="271">
        <f t="shared" si="1"/>
        <v>81.272499999999994</v>
      </c>
      <c r="J9" s="297">
        <v>39.590000000000003</v>
      </c>
      <c r="K9" s="297">
        <v>40.61</v>
      </c>
      <c r="L9" s="272">
        <f t="shared" si="2"/>
        <v>7187.97</v>
      </c>
      <c r="M9" s="272">
        <f t="shared" ref="M9:N9" si="14">SUM(L9,L9*4%)</f>
        <v>7475.4888000000001</v>
      </c>
      <c r="N9" s="272">
        <f t="shared" si="14"/>
        <v>7774.5083519999998</v>
      </c>
      <c r="O9" s="284">
        <v>106471.61</v>
      </c>
      <c r="P9" s="271">
        <f t="shared" si="4"/>
        <v>6.0153451977401131</v>
      </c>
      <c r="Q9" s="233">
        <f t="shared" si="5"/>
        <v>47.508000000000003</v>
      </c>
      <c r="R9" s="233">
        <f t="shared" si="6"/>
        <v>48.731999999999999</v>
      </c>
      <c r="S9" s="206">
        <f t="shared" si="7"/>
        <v>8408.9160000000011</v>
      </c>
      <c r="T9" s="222">
        <f t="shared" si="0"/>
        <v>116.98596404826398</v>
      </c>
      <c r="U9" s="296">
        <f t="shared" si="8"/>
        <v>7007.43</v>
      </c>
    </row>
    <row r="10" spans="1:21" s="265" customFormat="1" ht="72" customHeight="1">
      <c r="A10" s="273" t="s">
        <v>2018</v>
      </c>
      <c r="B10" s="273" t="s">
        <v>2015</v>
      </c>
      <c r="C10" s="273" t="s">
        <v>2010</v>
      </c>
      <c r="D10" s="274">
        <v>44217</v>
      </c>
      <c r="E10" s="273" t="s">
        <v>2017</v>
      </c>
      <c r="F10" s="275">
        <v>303</v>
      </c>
      <c r="G10" s="270">
        <v>0.01</v>
      </c>
      <c r="H10" s="281">
        <v>2462556.75</v>
      </c>
      <c r="I10" s="271">
        <f t="shared" si="1"/>
        <v>81.272500000000008</v>
      </c>
      <c r="J10" s="297">
        <v>39.590000000000003</v>
      </c>
      <c r="K10" s="297">
        <v>40.61</v>
      </c>
      <c r="L10" s="272">
        <f t="shared" si="2"/>
        <v>12304.83</v>
      </c>
      <c r="M10" s="272">
        <f t="shared" ref="M10:N10" si="15">SUM(L10,L10*4%)</f>
        <v>12797.0232</v>
      </c>
      <c r="N10" s="272">
        <f t="shared" si="15"/>
        <v>13308.904128</v>
      </c>
      <c r="O10" s="284">
        <v>182264.95999999999</v>
      </c>
      <c r="P10" s="271">
        <f t="shared" si="4"/>
        <v>6.0153452145214521</v>
      </c>
      <c r="Q10" s="233">
        <f t="shared" si="5"/>
        <v>47.508000000000003</v>
      </c>
      <c r="R10" s="233">
        <f t="shared" si="6"/>
        <v>48.731999999999999</v>
      </c>
      <c r="S10" s="206">
        <f t="shared" si="7"/>
        <v>14394.924000000001</v>
      </c>
      <c r="T10" s="222">
        <f t="shared" si="0"/>
        <v>116.98596404826398</v>
      </c>
      <c r="U10" s="296">
        <f t="shared" si="8"/>
        <v>11995.77</v>
      </c>
    </row>
    <row r="11" spans="1:21" s="265" customFormat="1" ht="72" customHeight="1">
      <c r="A11" s="273" t="s">
        <v>2231</v>
      </c>
      <c r="B11" s="273" t="s">
        <v>2230</v>
      </c>
      <c r="C11" s="273" t="s">
        <v>2229</v>
      </c>
      <c r="D11" s="274">
        <v>44469</v>
      </c>
      <c r="E11" s="273" t="s">
        <v>203</v>
      </c>
      <c r="F11" s="275">
        <v>1058</v>
      </c>
      <c r="G11" s="270">
        <v>0.01</v>
      </c>
      <c r="H11" s="281">
        <v>8515598.6600000001</v>
      </c>
      <c r="I11" s="271">
        <f t="shared" si="1"/>
        <v>80.487700000000004</v>
      </c>
      <c r="J11" s="297">
        <v>39.590000000000003</v>
      </c>
      <c r="K11" s="297">
        <v>40.61</v>
      </c>
      <c r="L11" s="272">
        <f t="shared" si="2"/>
        <v>42965.38</v>
      </c>
      <c r="M11" s="272">
        <f t="shared" ref="M11:N11" si="16">SUM(L11,L11*4%)</f>
        <v>44683.995199999998</v>
      </c>
      <c r="N11" s="272">
        <f t="shared" si="16"/>
        <v>46471.355007999999</v>
      </c>
      <c r="O11" s="284">
        <v>523575.81</v>
      </c>
      <c r="P11" s="271">
        <f t="shared" si="4"/>
        <v>4.9487316635160683</v>
      </c>
      <c r="Q11" s="233">
        <f t="shared" si="5"/>
        <v>47.508000000000003</v>
      </c>
      <c r="R11" s="233">
        <f t="shared" si="6"/>
        <v>48.731999999999999</v>
      </c>
      <c r="S11" s="206">
        <f t="shared" si="7"/>
        <v>50263.464</v>
      </c>
      <c r="T11" s="222">
        <f t="shared" si="0"/>
        <v>116.98596404826398</v>
      </c>
      <c r="U11" s="296">
        <f t="shared" si="8"/>
        <v>41886.22</v>
      </c>
    </row>
    <row r="12" spans="1:21" ht="72" customHeight="1">
      <c r="A12" s="273" t="s">
        <v>2234</v>
      </c>
      <c r="B12" s="273" t="s">
        <v>2230</v>
      </c>
      <c r="C12" s="273" t="s">
        <v>2233</v>
      </c>
      <c r="D12" s="274">
        <v>44480</v>
      </c>
      <c r="E12" s="273" t="s">
        <v>203</v>
      </c>
      <c r="F12" s="275">
        <v>1058</v>
      </c>
      <c r="G12" s="270">
        <v>0.01</v>
      </c>
      <c r="H12" s="281">
        <v>8515598.6600000001</v>
      </c>
      <c r="I12" s="271">
        <f>H12*1%/F12</f>
        <v>80.487700000000004</v>
      </c>
      <c r="J12" s="297">
        <v>39.590000000000003</v>
      </c>
      <c r="K12" s="297">
        <v>40.61</v>
      </c>
      <c r="L12" s="272">
        <f t="shared" si="2"/>
        <v>42965.38</v>
      </c>
      <c r="M12" s="272">
        <f t="shared" ref="M12:N12" si="17">SUM(L12,L12*4%)</f>
        <v>44683.995199999998</v>
      </c>
      <c r="N12" s="272">
        <f t="shared" si="17"/>
        <v>46471.355007999999</v>
      </c>
      <c r="O12" s="284">
        <v>523575.81</v>
      </c>
      <c r="P12" s="271">
        <f t="shared" si="4"/>
        <v>4.9487316635160683</v>
      </c>
      <c r="Q12" s="233">
        <f t="shared" si="5"/>
        <v>47.508000000000003</v>
      </c>
      <c r="R12" s="233">
        <f t="shared" si="6"/>
        <v>48.731999999999999</v>
      </c>
      <c r="S12" s="206">
        <f t="shared" si="7"/>
        <v>50263.464</v>
      </c>
      <c r="T12" s="222">
        <f t="shared" si="0"/>
        <v>116.98596404826398</v>
      </c>
      <c r="U12" s="296">
        <f t="shared" si="8"/>
        <v>41886.22</v>
      </c>
    </row>
    <row r="13" spans="1:21" ht="72" customHeight="1">
      <c r="A13" s="267" t="s">
        <v>1197</v>
      </c>
      <c r="B13" s="267" t="s">
        <v>1040</v>
      </c>
      <c r="C13" s="267" t="s">
        <v>1039</v>
      </c>
      <c r="D13" s="268">
        <v>43395</v>
      </c>
      <c r="E13" s="267" t="s">
        <v>1196</v>
      </c>
      <c r="F13" s="269">
        <v>416</v>
      </c>
      <c r="G13" s="270">
        <v>0.01</v>
      </c>
      <c r="H13" s="280">
        <v>3380936</v>
      </c>
      <c r="I13" s="271">
        <f t="shared" si="1"/>
        <v>81.272500000000008</v>
      </c>
      <c r="J13" s="297">
        <v>39.590000000000003</v>
      </c>
      <c r="K13" s="297">
        <v>40.61</v>
      </c>
      <c r="L13" s="272">
        <f t="shared" si="2"/>
        <v>16893.759999999998</v>
      </c>
      <c r="M13" s="272">
        <f t="shared" ref="M13:N13" si="18">SUM(L13,L13*4%)</f>
        <v>17569.510399999999</v>
      </c>
      <c r="N13" s="272">
        <f t="shared" si="18"/>
        <v>18272.290816000001</v>
      </c>
      <c r="O13" s="284">
        <v>250238.37</v>
      </c>
      <c r="P13" s="271">
        <f t="shared" si="4"/>
        <v>6.0153454326923077</v>
      </c>
      <c r="Q13" s="233">
        <f t="shared" si="5"/>
        <v>47.508000000000003</v>
      </c>
      <c r="R13" s="233">
        <f t="shared" si="6"/>
        <v>48.731999999999999</v>
      </c>
      <c r="S13" s="206">
        <f t="shared" si="7"/>
        <v>19763.328000000001</v>
      </c>
      <c r="T13" s="222">
        <f t="shared" si="0"/>
        <v>116.98596404826401</v>
      </c>
      <c r="U13" s="296">
        <f>IF(P13&gt;K13,F13*K13,IF(J13&gt;P13,F13*J13, IF(K12&gt;P13&gt;J12,E13*P13)))</f>
        <v>16469.440000000002</v>
      </c>
    </row>
    <row r="15" spans="1:21" ht="72" customHeight="1">
      <c r="L15" s="276">
        <f>SUM(L2:L13)</f>
        <v>342382.91</v>
      </c>
      <c r="M15" s="276">
        <f t="shared" ref="M15:N15" si="19">SUM(M2:M13)</f>
        <v>356078.22639999993</v>
      </c>
      <c r="N15" s="276">
        <f t="shared" si="19"/>
        <v>370321.35545600002</v>
      </c>
      <c r="O15" s="285"/>
      <c r="P15" s="277"/>
      <c r="S15" s="278">
        <f t="shared" ref="S15:U15" si="20">SUM(S2:S13)</f>
        <v>400539.94799999997</v>
      </c>
      <c r="T15" s="222">
        <f>S15/L15*100</f>
        <v>116.98596404826398</v>
      </c>
      <c r="U15" s="278">
        <f t="shared" si="20"/>
        <v>333783.28999999998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S11"/>
  <sheetViews>
    <sheetView topLeftCell="D1" workbookViewId="0">
      <selection activeCell="R2" sqref="R2"/>
    </sheetView>
  </sheetViews>
  <sheetFormatPr defaultRowHeight="12.75"/>
  <cols>
    <col min="1" max="1" width="14.140625" style="203" customWidth="1"/>
    <col min="2" max="2" width="20.140625" style="203" customWidth="1"/>
    <col min="3" max="3" width="35.28515625" style="203" customWidth="1"/>
    <col min="4" max="4" width="17.140625" style="203" customWidth="1"/>
    <col min="5" max="5" width="9.5703125" style="203" customWidth="1"/>
    <col min="6" max="6" width="10.42578125" style="203" customWidth="1"/>
    <col min="7" max="7" width="15.7109375" style="203" customWidth="1"/>
    <col min="8" max="8" width="9.7109375" style="203" customWidth="1"/>
    <col min="9" max="9" width="9.140625" style="203" customWidth="1"/>
    <col min="10" max="10" width="6.7109375" style="203" customWidth="1"/>
    <col min="11" max="11" width="14" style="203" customWidth="1"/>
    <col min="12" max="12" width="12.85546875" style="203" customWidth="1"/>
    <col min="13" max="13" width="13" style="203" customWidth="1"/>
    <col min="14" max="14" width="16.5703125" style="203" customWidth="1"/>
    <col min="15" max="15" width="11" style="203" customWidth="1"/>
    <col min="16" max="17" width="9.140625" style="203"/>
    <col min="18" max="18" width="18.42578125" style="203" customWidth="1"/>
    <col min="19" max="16384" width="9.140625" style="203"/>
  </cols>
  <sheetData>
    <row r="2" spans="1:19" ht="63.75">
      <c r="A2" s="174" t="s">
        <v>0</v>
      </c>
      <c r="B2" s="174" t="s">
        <v>2</v>
      </c>
      <c r="C2" s="174" t="s">
        <v>0</v>
      </c>
      <c r="D2" s="175" t="s">
        <v>6</v>
      </c>
      <c r="E2" s="176" t="s">
        <v>2423</v>
      </c>
      <c r="F2" s="176" t="s">
        <v>2424</v>
      </c>
      <c r="G2" s="177" t="s">
        <v>2422</v>
      </c>
      <c r="H2" s="178" t="s">
        <v>2430</v>
      </c>
      <c r="I2" s="179" t="s">
        <v>2420</v>
      </c>
      <c r="J2" s="179" t="s">
        <v>2421</v>
      </c>
      <c r="K2" s="180" t="s">
        <v>2429</v>
      </c>
      <c r="L2" s="179" t="s">
        <v>2426</v>
      </c>
      <c r="M2" s="179" t="s">
        <v>2427</v>
      </c>
      <c r="N2" s="181" t="s">
        <v>2415</v>
      </c>
      <c r="O2" s="179" t="s">
        <v>2417</v>
      </c>
      <c r="P2" s="182" t="s">
        <v>2902</v>
      </c>
      <c r="Q2" s="182" t="s">
        <v>2903</v>
      </c>
      <c r="R2" s="202" t="s">
        <v>3003</v>
      </c>
      <c r="S2" s="261" t="s">
        <v>2910</v>
      </c>
    </row>
    <row r="3" spans="1:19" ht="25.5">
      <c r="A3" s="193">
        <v>43894</v>
      </c>
      <c r="B3" s="192" t="s">
        <v>601</v>
      </c>
      <c r="C3" s="192" t="s">
        <v>335</v>
      </c>
      <c r="D3" s="192" t="s">
        <v>1678</v>
      </c>
      <c r="E3" s="194">
        <v>45556</v>
      </c>
      <c r="F3" s="187">
        <v>3.3000000000000002E-2</v>
      </c>
      <c r="G3" s="198">
        <v>39876533.479999997</v>
      </c>
      <c r="H3" s="199">
        <f t="shared" ref="H3:H9" si="0">PRODUCT(G3,F3)/E3</f>
        <v>28.88589</v>
      </c>
      <c r="I3" s="204">
        <v>28.28</v>
      </c>
      <c r="J3" s="204">
        <v>29.01</v>
      </c>
      <c r="K3" s="190">
        <f>IF(H3&gt;J3,E3*J3,IF(I3&gt;H3,E3*I3, IF(J3&gt;H3&gt;I3,E3*H3)))</f>
        <v>1315925.6048399999</v>
      </c>
      <c r="L3" s="190">
        <f>SUM(K3,K3*4%)</f>
        <v>1368562.6290336</v>
      </c>
      <c r="M3" s="190">
        <f>SUM(L3,L3*4%)</f>
        <v>1423305.1341949441</v>
      </c>
      <c r="N3" s="205">
        <v>66278284.789999999</v>
      </c>
      <c r="O3" s="189">
        <f>N3*3.3%/E3</f>
        <v>48.01087448568795</v>
      </c>
      <c r="P3" s="202">
        <f>SUM(I3,I3*15%)</f>
        <v>32.521999999999998</v>
      </c>
      <c r="Q3" s="202">
        <f>SUM(J3,J3*15%)</f>
        <v>33.361499999999999</v>
      </c>
      <c r="R3" s="206">
        <f>IF(O3&gt;Q3,E3*Q3,IF(P3&gt;O3,E3*P3, IF(Q3&gt;O3&gt;P3,E3*O3)))</f>
        <v>1519816.4939999999</v>
      </c>
      <c r="S3" s="191">
        <f t="shared" ref="S3:S9" si="1">R3/K3*100</f>
        <v>115.49410456108502</v>
      </c>
    </row>
    <row r="4" spans="1:19" ht="25.5">
      <c r="A4" s="185">
        <v>44097</v>
      </c>
      <c r="B4" s="184" t="s">
        <v>601</v>
      </c>
      <c r="C4" s="184" t="s">
        <v>1882</v>
      </c>
      <c r="D4" s="184" t="s">
        <v>1678</v>
      </c>
      <c r="E4" s="186">
        <v>17820</v>
      </c>
      <c r="F4" s="187">
        <v>3.3000000000000002E-2</v>
      </c>
      <c r="G4" s="200">
        <v>15598380.6</v>
      </c>
      <c r="H4" s="199">
        <f t="shared" si="0"/>
        <v>28.88589</v>
      </c>
      <c r="I4" s="204">
        <v>28.28</v>
      </c>
      <c r="J4" s="204">
        <v>29.01</v>
      </c>
      <c r="K4" s="190">
        <f t="shared" ref="K4:K9" si="2">IF(H4&gt;J4,E4*J4,IF(I4&gt;H4,E4*I4, IF(J4&gt;H4&gt;I4,E4*H4)))</f>
        <v>514746.55979999999</v>
      </c>
      <c r="L4" s="190">
        <f t="shared" ref="L4:M9" si="3">SUM(K4,K4*4%)</f>
        <v>535336.42219199997</v>
      </c>
      <c r="M4" s="190">
        <f t="shared" si="3"/>
        <v>556749.87907967996</v>
      </c>
      <c r="N4" s="201">
        <v>25925872.219999999</v>
      </c>
      <c r="O4" s="189">
        <f t="shared" ref="O4:O9" si="4">N4*3.3%/E4</f>
        <v>48.010874481481487</v>
      </c>
      <c r="P4" s="202">
        <f t="shared" ref="P4:P9" si="5">SUM(I4,I4*15%)</f>
        <v>32.521999999999998</v>
      </c>
      <c r="Q4" s="202">
        <f t="shared" ref="Q4:Q9" si="6">SUM(J4,J4*15%)</f>
        <v>33.361499999999999</v>
      </c>
      <c r="R4" s="206">
        <f t="shared" ref="R4:R9" si="7">IF(O4&gt;Q4,E4*Q4,IF(P4&gt;O4,E4*P4, IF(Q4&gt;O4&gt;P4,E4*O4)))</f>
        <v>594501.92999999993</v>
      </c>
      <c r="S4" s="191">
        <f t="shared" si="1"/>
        <v>115.494104561085</v>
      </c>
    </row>
    <row r="5" spans="1:19" ht="38.25">
      <c r="A5" s="193">
        <v>44140</v>
      </c>
      <c r="B5" s="192" t="s">
        <v>1908</v>
      </c>
      <c r="C5" s="192" t="s">
        <v>1909</v>
      </c>
      <c r="D5" s="192" t="s">
        <v>1678</v>
      </c>
      <c r="E5" s="194">
        <v>900</v>
      </c>
      <c r="F5" s="187">
        <v>3.3000000000000002E-2</v>
      </c>
      <c r="G5" s="198">
        <v>3731715</v>
      </c>
      <c r="H5" s="199">
        <f t="shared" si="0"/>
        <v>136.82955000000001</v>
      </c>
      <c r="I5" s="204">
        <v>28.28</v>
      </c>
      <c r="J5" s="204">
        <v>29.01</v>
      </c>
      <c r="K5" s="190">
        <f t="shared" si="2"/>
        <v>26109</v>
      </c>
      <c r="L5" s="190">
        <f t="shared" si="3"/>
        <v>27153.360000000001</v>
      </c>
      <c r="M5" s="190">
        <f t="shared" si="3"/>
        <v>28239.4944</v>
      </c>
      <c r="N5" s="201">
        <v>1479394.26</v>
      </c>
      <c r="O5" s="189">
        <f t="shared" si="4"/>
        <v>54.244456200000002</v>
      </c>
      <c r="P5" s="202">
        <f t="shared" si="5"/>
        <v>32.521999999999998</v>
      </c>
      <c r="Q5" s="202">
        <f t="shared" si="6"/>
        <v>33.361499999999999</v>
      </c>
      <c r="R5" s="206">
        <f t="shared" si="7"/>
        <v>30025.35</v>
      </c>
      <c r="S5" s="191">
        <f t="shared" si="1"/>
        <v>114.99999999999999</v>
      </c>
    </row>
    <row r="6" spans="1:19" ht="25.5">
      <c r="A6" s="185">
        <v>44147</v>
      </c>
      <c r="B6" s="184" t="s">
        <v>155</v>
      </c>
      <c r="C6" s="184" t="s">
        <v>1915</v>
      </c>
      <c r="D6" s="184" t="s">
        <v>1678</v>
      </c>
      <c r="E6" s="186">
        <v>88</v>
      </c>
      <c r="F6" s="187">
        <v>3.3000000000000002E-2</v>
      </c>
      <c r="G6" s="200">
        <v>77029.039999999994</v>
      </c>
      <c r="H6" s="199">
        <f t="shared" si="0"/>
        <v>28.885889999999996</v>
      </c>
      <c r="I6" s="204">
        <v>28.28</v>
      </c>
      <c r="J6" s="204">
        <v>29.01</v>
      </c>
      <c r="K6" s="190">
        <f t="shared" si="2"/>
        <v>2541.9583199999997</v>
      </c>
      <c r="L6" s="190">
        <f t="shared" si="3"/>
        <v>2643.6366527999999</v>
      </c>
      <c r="M6" s="190">
        <f t="shared" si="3"/>
        <v>2749.3821189119999</v>
      </c>
      <c r="N6" s="201">
        <v>51932.51</v>
      </c>
      <c r="O6" s="189">
        <f t="shared" si="4"/>
        <v>19.474691250000003</v>
      </c>
      <c r="P6" s="202">
        <f t="shared" si="5"/>
        <v>32.521999999999998</v>
      </c>
      <c r="Q6" s="202">
        <f t="shared" si="6"/>
        <v>33.361499999999999</v>
      </c>
      <c r="R6" s="206">
        <f t="shared" si="7"/>
        <v>2861.9359999999997</v>
      </c>
      <c r="S6" s="191">
        <f t="shared" si="1"/>
        <v>112.58784133014423</v>
      </c>
    </row>
    <row r="7" spans="1:19" ht="25.5">
      <c r="A7" s="185">
        <v>42622</v>
      </c>
      <c r="B7" s="184" t="s">
        <v>255</v>
      </c>
      <c r="C7" s="184" t="s">
        <v>335</v>
      </c>
      <c r="D7" s="184" t="s">
        <v>340</v>
      </c>
      <c r="E7" s="186">
        <v>818</v>
      </c>
      <c r="F7" s="187">
        <v>3.3000000000000002E-2</v>
      </c>
      <c r="G7" s="200">
        <v>716019.94</v>
      </c>
      <c r="H7" s="199">
        <f t="shared" si="0"/>
        <v>28.88589</v>
      </c>
      <c r="I7" s="204">
        <v>28.28</v>
      </c>
      <c r="J7" s="204">
        <v>29.01</v>
      </c>
      <c r="K7" s="190">
        <f t="shared" si="2"/>
        <v>23628.658019999999</v>
      </c>
      <c r="L7" s="190">
        <f t="shared" si="3"/>
        <v>24573.804340799998</v>
      </c>
      <c r="M7" s="190">
        <f t="shared" si="3"/>
        <v>25556.756514431996</v>
      </c>
      <c r="N7" s="201">
        <v>1190087.74</v>
      </c>
      <c r="O7" s="189">
        <f t="shared" si="4"/>
        <v>48.010874596577018</v>
      </c>
      <c r="P7" s="202">
        <f t="shared" si="5"/>
        <v>32.521999999999998</v>
      </c>
      <c r="Q7" s="202">
        <f t="shared" si="6"/>
        <v>33.361499999999999</v>
      </c>
      <c r="R7" s="206">
        <f t="shared" si="7"/>
        <v>27289.706999999999</v>
      </c>
      <c r="S7" s="191">
        <f t="shared" si="1"/>
        <v>115.49410456108502</v>
      </c>
    </row>
    <row r="8" spans="1:19" ht="25.5">
      <c r="A8" s="185">
        <v>42513</v>
      </c>
      <c r="B8" s="184" t="s">
        <v>155</v>
      </c>
      <c r="C8" s="184" t="s">
        <v>187</v>
      </c>
      <c r="D8" s="184" t="s">
        <v>188</v>
      </c>
      <c r="E8" s="186">
        <v>98816</v>
      </c>
      <c r="F8" s="187">
        <v>3.3000000000000002E-2</v>
      </c>
      <c r="G8" s="200">
        <v>202536238.08000001</v>
      </c>
      <c r="H8" s="199">
        <f t="shared" si="0"/>
        <v>67.63779000000001</v>
      </c>
      <c r="I8" s="204">
        <v>28.28</v>
      </c>
      <c r="J8" s="204">
        <v>29.01</v>
      </c>
      <c r="K8" s="190">
        <f t="shared" si="2"/>
        <v>2866652.16</v>
      </c>
      <c r="L8" s="190">
        <f t="shared" si="3"/>
        <v>2981318.2464000001</v>
      </c>
      <c r="M8" s="190">
        <f t="shared" si="3"/>
        <v>3100570.9762559999</v>
      </c>
      <c r="N8" s="201">
        <v>3383051.05</v>
      </c>
      <c r="O8" s="189">
        <f t="shared" si="4"/>
        <v>1.1297834829379858</v>
      </c>
      <c r="P8" s="202">
        <f t="shared" si="5"/>
        <v>32.521999999999998</v>
      </c>
      <c r="Q8" s="202">
        <f t="shared" si="6"/>
        <v>33.361499999999999</v>
      </c>
      <c r="R8" s="206">
        <f t="shared" si="7"/>
        <v>3213693.952</v>
      </c>
      <c r="S8" s="191">
        <f t="shared" si="1"/>
        <v>112.10617028610824</v>
      </c>
    </row>
    <row r="9" spans="1:19" ht="25.5">
      <c r="A9" s="193">
        <v>43641</v>
      </c>
      <c r="B9" s="192" t="s">
        <v>1437</v>
      </c>
      <c r="C9" s="192" t="s">
        <v>11</v>
      </c>
      <c r="D9" s="192" t="s">
        <v>1442</v>
      </c>
      <c r="E9" s="194">
        <v>2811</v>
      </c>
      <c r="F9" s="187">
        <v>3.3000000000000002E-2</v>
      </c>
      <c r="G9" s="198">
        <v>2460552.63</v>
      </c>
      <c r="H9" s="199">
        <f t="shared" si="0"/>
        <v>28.88589</v>
      </c>
      <c r="I9" s="204">
        <v>28.28</v>
      </c>
      <c r="J9" s="204">
        <v>29.01</v>
      </c>
      <c r="K9" s="190">
        <f t="shared" si="2"/>
        <v>81198.236789999995</v>
      </c>
      <c r="L9" s="190">
        <f t="shared" si="3"/>
        <v>84446.166261599996</v>
      </c>
      <c r="M9" s="190">
        <f t="shared" si="3"/>
        <v>87824.01291206399</v>
      </c>
      <c r="N9" s="201">
        <v>6823411.4500000002</v>
      </c>
      <c r="O9" s="189">
        <f t="shared" si="4"/>
        <v>80.10408319103523</v>
      </c>
      <c r="P9" s="202">
        <f t="shared" si="5"/>
        <v>32.521999999999998</v>
      </c>
      <c r="Q9" s="202">
        <f t="shared" si="6"/>
        <v>33.361499999999999</v>
      </c>
      <c r="R9" s="206">
        <f t="shared" si="7"/>
        <v>93779.176500000001</v>
      </c>
      <c r="S9" s="191">
        <f t="shared" si="1"/>
        <v>115.49410456108502</v>
      </c>
    </row>
    <row r="11" spans="1:19">
      <c r="K11" s="207">
        <f>SUM(K3:K9)</f>
        <v>4830802.17777</v>
      </c>
      <c r="L11" s="207">
        <f t="shared" ref="L11:M11" si="8">SUM(L3:L9)</f>
        <v>5024034.2648808006</v>
      </c>
      <c r="M11" s="207">
        <f t="shared" si="8"/>
        <v>5224995.6354760313</v>
      </c>
      <c r="N11" s="208"/>
      <c r="O11" s="208"/>
      <c r="R11" s="207">
        <f t="shared" ref="R11" si="9">SUM(R3:R9)</f>
        <v>5481968.5455</v>
      </c>
      <c r="S11" s="191">
        <f>R11/K11*100</f>
        <v>113.47946663447503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T15"/>
  <sheetViews>
    <sheetView topLeftCell="B1" zoomScale="90" zoomScaleNormal="90" workbookViewId="0">
      <selection activeCell="T3" sqref="T3"/>
    </sheetView>
  </sheetViews>
  <sheetFormatPr defaultRowHeight="12.75"/>
  <cols>
    <col min="1" max="1" width="14.5703125" style="252" customWidth="1"/>
    <col min="2" max="2" width="22.140625" style="252" customWidth="1"/>
    <col min="3" max="3" width="13" style="252" customWidth="1"/>
    <col min="4" max="4" width="14.85546875" style="252" customWidth="1"/>
    <col min="5" max="5" width="11" style="252" customWidth="1"/>
    <col min="6" max="6" width="15.42578125" style="252" customWidth="1"/>
    <col min="7" max="7" width="12.5703125" style="252" customWidth="1"/>
    <col min="8" max="8" width="8.5703125" style="252" customWidth="1"/>
    <col min="9" max="9" width="9" style="252" customWidth="1"/>
    <col min="10" max="10" width="15.85546875" style="252" customWidth="1"/>
    <col min="11" max="11" width="13.28515625" style="252" customWidth="1"/>
    <col min="12" max="12" width="14.7109375" style="252" customWidth="1"/>
    <col min="13" max="13" width="16.140625" style="252" customWidth="1"/>
    <col min="14" max="14" width="12.140625" style="252" customWidth="1"/>
    <col min="15" max="15" width="14" style="252" customWidth="1"/>
    <col min="16" max="16" width="9.140625" style="252"/>
    <col min="17" max="17" width="14" style="252" customWidth="1"/>
    <col min="18" max="19" width="9.140625" style="252"/>
    <col min="20" max="20" width="14.28515625" style="252" customWidth="1"/>
    <col min="21" max="16384" width="9.140625" style="252"/>
  </cols>
  <sheetData>
    <row r="2" spans="1:20" ht="60">
      <c r="A2" s="235" t="s">
        <v>2</v>
      </c>
      <c r="B2" s="236" t="s">
        <v>0</v>
      </c>
      <c r="C2" s="237" t="s">
        <v>6</v>
      </c>
      <c r="D2" s="238" t="s">
        <v>2423</v>
      </c>
      <c r="E2" s="238" t="s">
        <v>2424</v>
      </c>
      <c r="F2" s="239" t="s">
        <v>2422</v>
      </c>
      <c r="G2" s="235" t="s">
        <v>2430</v>
      </c>
      <c r="H2" s="240" t="s">
        <v>2420</v>
      </c>
      <c r="I2" s="240" t="s">
        <v>2421</v>
      </c>
      <c r="J2" s="241" t="s">
        <v>2429</v>
      </c>
      <c r="K2" s="240" t="s">
        <v>2426</v>
      </c>
      <c r="L2" s="240" t="s">
        <v>2427</v>
      </c>
      <c r="M2" s="242" t="s">
        <v>2415</v>
      </c>
      <c r="N2" s="240" t="s">
        <v>2417</v>
      </c>
      <c r="O2" s="182" t="s">
        <v>2906</v>
      </c>
      <c r="P2" s="182" t="s">
        <v>2908</v>
      </c>
      <c r="Q2" s="202" t="s">
        <v>3003</v>
      </c>
      <c r="R2" s="261" t="s">
        <v>2910</v>
      </c>
    </row>
    <row r="3" spans="1:20" ht="38.25">
      <c r="A3" s="243" t="s">
        <v>815</v>
      </c>
      <c r="B3" s="243" t="s">
        <v>816</v>
      </c>
      <c r="C3" s="243" t="s">
        <v>817</v>
      </c>
      <c r="D3" s="244">
        <v>1033</v>
      </c>
      <c r="E3" s="245">
        <v>4.3999999999999997E-2</v>
      </c>
      <c r="F3" s="246">
        <v>4027016.21</v>
      </c>
      <c r="G3" s="244">
        <f t="shared" ref="G3:G13" si="0">PRODUCT(F3,E3)/D3</f>
        <v>171.52828</v>
      </c>
      <c r="H3" s="253">
        <v>141.4</v>
      </c>
      <c r="I3" s="253">
        <v>155.9</v>
      </c>
      <c r="J3" s="190">
        <f>IF(G3&gt;I3,D3*I3,IF(H3&gt;G3,D3*H3, IF(I3&gt;G3&gt;H3,D3*G3)))</f>
        <v>161044.70000000001</v>
      </c>
      <c r="K3" s="247">
        <f>SUM(J3,J3*4%)</f>
        <v>167486.48800000001</v>
      </c>
      <c r="L3" s="247">
        <f>SUM(K3,K3*4%)</f>
        <v>174185.94752000002</v>
      </c>
      <c r="M3" s="254">
        <v>2865276.07</v>
      </c>
      <c r="N3" s="248">
        <f>M3*4.4%/D3</f>
        <v>122.04467287512102</v>
      </c>
      <c r="O3" s="202">
        <f>SUM(H3,H3*20%)</f>
        <v>169.68</v>
      </c>
      <c r="P3" s="202">
        <f>SUM(I3,I3*20%)</f>
        <v>187.08</v>
      </c>
      <c r="Q3" s="206">
        <f>IF(N3&gt;P3,D3*P3,IF(O3&gt;N3,D3*O3, IF(P3&gt;N3&gt;O3,D3*N3)))</f>
        <v>175279.44</v>
      </c>
      <c r="R3" s="191">
        <f t="shared" ref="R3:R13" si="1">Q3/J3*100</f>
        <v>108.83899935856319</v>
      </c>
      <c r="T3" s="296">
        <f>IF(N3&gt;I3,D3*I3,IF(H3&gt;N3,D3*H3, IF(I3&gt;G3&gt;H3,D3*G3)))</f>
        <v>146066.20000000001</v>
      </c>
    </row>
    <row r="4" spans="1:20" ht="38.25">
      <c r="A4" s="249" t="s">
        <v>1053</v>
      </c>
      <c r="B4" s="249" t="s">
        <v>1059</v>
      </c>
      <c r="C4" s="249" t="s">
        <v>1060</v>
      </c>
      <c r="D4" s="250">
        <v>91</v>
      </c>
      <c r="E4" s="245">
        <v>4.3999999999999997E-2</v>
      </c>
      <c r="F4" s="251">
        <v>313117.34999999998</v>
      </c>
      <c r="G4" s="244">
        <f t="shared" si="0"/>
        <v>151.39739999999998</v>
      </c>
      <c r="H4" s="253">
        <v>141.4</v>
      </c>
      <c r="I4" s="253">
        <v>155.9</v>
      </c>
      <c r="J4" s="190">
        <f t="shared" ref="J4:J13" si="2">IF(G4&gt;I4,D4*I4,IF(H4&gt;G4,D4*H4, IF(I4&gt;G4&gt;H4,D4*G4)))</f>
        <v>13777.163399999998</v>
      </c>
      <c r="K4" s="247">
        <f t="shared" ref="K4:L4" si="3">SUM(J4,J4*4%)</f>
        <v>14328.249935999998</v>
      </c>
      <c r="L4" s="247">
        <f t="shared" si="3"/>
        <v>14901.379933439999</v>
      </c>
      <c r="M4" s="254">
        <v>252410.57</v>
      </c>
      <c r="N4" s="248">
        <f t="shared" ref="N4:N13" si="4">M4*4.4%/D4</f>
        <v>122.04467120879123</v>
      </c>
      <c r="O4" s="202">
        <f t="shared" ref="O4:O13" si="5">SUM(H4,H4*20%)</f>
        <v>169.68</v>
      </c>
      <c r="P4" s="202">
        <f t="shared" ref="P4:P13" si="6">SUM(I4,I4*20%)</f>
        <v>187.08</v>
      </c>
      <c r="Q4" s="206">
        <f t="shared" ref="Q4:Q13" si="7">IF(N4&gt;P4,D4*P4,IF(O4&gt;N4,D4*O4, IF(P4&gt;N4&gt;O4,D4*N4)))</f>
        <v>15440.880000000001</v>
      </c>
      <c r="R4" s="191">
        <f t="shared" si="1"/>
        <v>112.07590090714903</v>
      </c>
      <c r="T4" s="296">
        <f t="shared" ref="T4:T13" si="8">IF(N4&gt;I4,D4*I4,IF(H4&gt;N4,D4*H4, IF(I4&gt;G4&gt;H4,D4*G4)))</f>
        <v>12867.4</v>
      </c>
    </row>
    <row r="5" spans="1:20" ht="51">
      <c r="A5" s="243" t="s">
        <v>1244</v>
      </c>
      <c r="B5" s="243" t="s">
        <v>1245</v>
      </c>
      <c r="C5" s="243" t="s">
        <v>1060</v>
      </c>
      <c r="D5" s="244">
        <v>3195</v>
      </c>
      <c r="E5" s="245">
        <v>4.3999999999999997E-2</v>
      </c>
      <c r="F5" s="246">
        <v>10052204.85</v>
      </c>
      <c r="G5" s="244">
        <f t="shared" si="0"/>
        <v>138.43411999999998</v>
      </c>
      <c r="H5" s="253">
        <v>141.4</v>
      </c>
      <c r="I5" s="253">
        <v>155.9</v>
      </c>
      <c r="J5" s="190">
        <f t="shared" si="2"/>
        <v>451773</v>
      </c>
      <c r="K5" s="247">
        <f t="shared" ref="K5:L5" si="9">SUM(J5,J5*4%)</f>
        <v>469843.92</v>
      </c>
      <c r="L5" s="247">
        <f t="shared" si="9"/>
        <v>488637.67679999996</v>
      </c>
      <c r="M5" s="254">
        <v>5600120.6799999997</v>
      </c>
      <c r="N5" s="248">
        <f t="shared" si="4"/>
        <v>77.122162729264474</v>
      </c>
      <c r="O5" s="202">
        <f t="shared" si="5"/>
        <v>169.68</v>
      </c>
      <c r="P5" s="202">
        <f t="shared" si="6"/>
        <v>187.08</v>
      </c>
      <c r="Q5" s="206">
        <f t="shared" si="7"/>
        <v>542127.6</v>
      </c>
      <c r="R5" s="191">
        <f t="shared" si="1"/>
        <v>120</v>
      </c>
      <c r="T5" s="296">
        <f t="shared" si="8"/>
        <v>451773</v>
      </c>
    </row>
    <row r="6" spans="1:20" ht="38.25">
      <c r="A6" s="243" t="s">
        <v>1216</v>
      </c>
      <c r="B6" s="243" t="s">
        <v>1677</v>
      </c>
      <c r="C6" s="243" t="s">
        <v>1060</v>
      </c>
      <c r="D6" s="244">
        <v>5631</v>
      </c>
      <c r="E6" s="245">
        <v>4.3999999999999997E-2</v>
      </c>
      <c r="F6" s="246">
        <v>18235993.5</v>
      </c>
      <c r="G6" s="244">
        <f t="shared" si="0"/>
        <v>142.494</v>
      </c>
      <c r="H6" s="253">
        <v>141.4</v>
      </c>
      <c r="I6" s="253">
        <v>155.9</v>
      </c>
      <c r="J6" s="190">
        <f t="shared" si="2"/>
        <v>802383.71400000004</v>
      </c>
      <c r="K6" s="247">
        <f t="shared" ref="K6:L6" si="10">SUM(J6,J6*4%)</f>
        <v>834479.06255999999</v>
      </c>
      <c r="L6" s="247">
        <f t="shared" si="10"/>
        <v>867858.22506239999</v>
      </c>
      <c r="M6" s="254">
        <v>11089450.529999999</v>
      </c>
      <c r="N6" s="248">
        <f t="shared" si="4"/>
        <v>86.651717868939798</v>
      </c>
      <c r="O6" s="202">
        <f t="shared" si="5"/>
        <v>169.68</v>
      </c>
      <c r="P6" s="202">
        <f t="shared" si="6"/>
        <v>187.08</v>
      </c>
      <c r="Q6" s="206">
        <f t="shared" si="7"/>
        <v>955468.08000000007</v>
      </c>
      <c r="R6" s="191">
        <f t="shared" si="1"/>
        <v>119.07869805044425</v>
      </c>
      <c r="T6" s="296">
        <f t="shared" si="8"/>
        <v>796223.4</v>
      </c>
    </row>
    <row r="7" spans="1:20" ht="38.25">
      <c r="A7" s="243" t="s">
        <v>789</v>
      </c>
      <c r="B7" s="243" t="s">
        <v>790</v>
      </c>
      <c r="C7" s="243" t="s">
        <v>791</v>
      </c>
      <c r="D7" s="244">
        <v>1886</v>
      </c>
      <c r="E7" s="245">
        <v>4.3999999999999997E-2</v>
      </c>
      <c r="F7" s="246">
        <v>6117901.0999999996</v>
      </c>
      <c r="G7" s="244">
        <f t="shared" si="0"/>
        <v>142.72939999999997</v>
      </c>
      <c r="H7" s="253">
        <v>141.4</v>
      </c>
      <c r="I7" s="253">
        <v>155.9</v>
      </c>
      <c r="J7" s="190">
        <f t="shared" si="2"/>
        <v>269187.64839999995</v>
      </c>
      <c r="K7" s="247">
        <f t="shared" ref="K7:L7" si="11">SUM(J7,J7*4%)</f>
        <v>279955.15433599992</v>
      </c>
      <c r="L7" s="247">
        <f t="shared" si="11"/>
        <v>291153.3605094399</v>
      </c>
      <c r="M7" s="254">
        <v>5253865.3499999996</v>
      </c>
      <c r="N7" s="248">
        <f t="shared" si="4"/>
        <v>122.57162004241782</v>
      </c>
      <c r="O7" s="202">
        <f t="shared" si="5"/>
        <v>169.68</v>
      </c>
      <c r="P7" s="202">
        <f t="shared" si="6"/>
        <v>187.08</v>
      </c>
      <c r="Q7" s="206">
        <f t="shared" si="7"/>
        <v>320016.48000000004</v>
      </c>
      <c r="R7" s="191">
        <f t="shared" si="1"/>
        <v>118.88230455673468</v>
      </c>
      <c r="T7" s="296">
        <f t="shared" si="8"/>
        <v>266680.40000000002</v>
      </c>
    </row>
    <row r="8" spans="1:20" ht="38.25">
      <c r="A8" s="243" t="s">
        <v>35</v>
      </c>
      <c r="B8" s="243" t="s">
        <v>36</v>
      </c>
      <c r="C8" s="243" t="s">
        <v>37</v>
      </c>
      <c r="D8" s="244">
        <v>3843</v>
      </c>
      <c r="E8" s="245">
        <v>4.3999999999999997E-2</v>
      </c>
      <c r="F8" s="246">
        <v>13230488.25</v>
      </c>
      <c r="G8" s="244">
        <f t="shared" si="0"/>
        <v>151.48099999999999</v>
      </c>
      <c r="H8" s="253">
        <v>141.4</v>
      </c>
      <c r="I8" s="253">
        <v>155.9</v>
      </c>
      <c r="J8" s="190">
        <f t="shared" si="2"/>
        <v>582141.48300000001</v>
      </c>
      <c r="K8" s="247">
        <f t="shared" ref="K8:L8" si="12">SUM(J8,J8*4%)</f>
        <v>605427.14231999998</v>
      </c>
      <c r="L8" s="247">
        <f t="shared" si="12"/>
        <v>629644.22801279998</v>
      </c>
      <c r="M8" s="254">
        <v>9279301.9000000004</v>
      </c>
      <c r="N8" s="248">
        <f t="shared" si="4"/>
        <v>106.24233244860788</v>
      </c>
      <c r="O8" s="202">
        <f t="shared" si="5"/>
        <v>169.68</v>
      </c>
      <c r="P8" s="202">
        <f t="shared" si="6"/>
        <v>187.08</v>
      </c>
      <c r="Q8" s="206">
        <f t="shared" si="7"/>
        <v>652080.24</v>
      </c>
      <c r="R8" s="191">
        <f t="shared" si="1"/>
        <v>112.01404796641164</v>
      </c>
      <c r="T8" s="296">
        <f t="shared" si="8"/>
        <v>543400.20000000007</v>
      </c>
    </row>
    <row r="9" spans="1:20" ht="51">
      <c r="A9" s="249" t="s">
        <v>535</v>
      </c>
      <c r="B9" s="249" t="s">
        <v>536</v>
      </c>
      <c r="C9" s="249" t="s">
        <v>537</v>
      </c>
      <c r="D9" s="250">
        <v>947</v>
      </c>
      <c r="E9" s="245">
        <v>4.3999999999999997E-2</v>
      </c>
      <c r="F9" s="251">
        <v>3523113</v>
      </c>
      <c r="G9" s="244">
        <f t="shared" si="0"/>
        <v>163.69268426610347</v>
      </c>
      <c r="H9" s="253">
        <v>141.4</v>
      </c>
      <c r="I9" s="253">
        <v>155.9</v>
      </c>
      <c r="J9" s="190">
        <f t="shared" si="2"/>
        <v>147637.30000000002</v>
      </c>
      <c r="K9" s="247">
        <f t="shared" ref="K9:L9" si="13">SUM(J9,J9*4%)</f>
        <v>153542.79200000002</v>
      </c>
      <c r="L9" s="247">
        <f t="shared" si="13"/>
        <v>159684.50368000002</v>
      </c>
      <c r="M9" s="254">
        <v>2626734.21</v>
      </c>
      <c r="N9" s="248">
        <f t="shared" si="4"/>
        <v>122.0446729039071</v>
      </c>
      <c r="O9" s="202">
        <f t="shared" si="5"/>
        <v>169.68</v>
      </c>
      <c r="P9" s="202">
        <f t="shared" si="6"/>
        <v>187.08</v>
      </c>
      <c r="Q9" s="206">
        <f t="shared" si="7"/>
        <v>160686.96000000002</v>
      </c>
      <c r="R9" s="191">
        <f t="shared" si="1"/>
        <v>108.83899935856319</v>
      </c>
      <c r="T9" s="296">
        <f t="shared" si="8"/>
        <v>133905.80000000002</v>
      </c>
    </row>
    <row r="10" spans="1:20" ht="38.25">
      <c r="A10" s="249" t="s">
        <v>2388</v>
      </c>
      <c r="B10" s="249" t="s">
        <v>2389</v>
      </c>
      <c r="C10" s="249" t="s">
        <v>537</v>
      </c>
      <c r="D10" s="250">
        <v>2760</v>
      </c>
      <c r="E10" s="245">
        <v>4.3999999999999997E-2</v>
      </c>
      <c r="F10" s="251">
        <v>9216026.4000000004</v>
      </c>
      <c r="G10" s="244">
        <f t="shared" si="0"/>
        <v>146.92215999999999</v>
      </c>
      <c r="H10" s="253">
        <v>141.4</v>
      </c>
      <c r="I10" s="253">
        <v>155.9</v>
      </c>
      <c r="J10" s="190">
        <f t="shared" si="2"/>
        <v>405505.16159999999</v>
      </c>
      <c r="K10" s="247">
        <f t="shared" ref="K10:L10" si="14">SUM(J10,J10*4%)</f>
        <v>421725.36806399998</v>
      </c>
      <c r="L10" s="247">
        <f t="shared" si="14"/>
        <v>438594.38278655999</v>
      </c>
      <c r="M10" s="254">
        <v>7317765.3600000003</v>
      </c>
      <c r="N10" s="248">
        <f t="shared" si="4"/>
        <v>116.66002747826089</v>
      </c>
      <c r="O10" s="202">
        <f t="shared" si="5"/>
        <v>169.68</v>
      </c>
      <c r="P10" s="202">
        <f t="shared" si="6"/>
        <v>187.08</v>
      </c>
      <c r="Q10" s="206">
        <f t="shared" si="7"/>
        <v>468316.80000000005</v>
      </c>
      <c r="R10" s="191">
        <f t="shared" si="1"/>
        <v>115.48972598823759</v>
      </c>
      <c r="T10" s="296">
        <f t="shared" si="8"/>
        <v>390264</v>
      </c>
    </row>
    <row r="11" spans="1:20" ht="51">
      <c r="A11" s="249" t="s">
        <v>416</v>
      </c>
      <c r="B11" s="249" t="s">
        <v>417</v>
      </c>
      <c r="C11" s="249" t="s">
        <v>418</v>
      </c>
      <c r="D11" s="250">
        <v>959</v>
      </c>
      <c r="E11" s="245">
        <v>4.3999999999999997E-2</v>
      </c>
      <c r="F11" s="251">
        <v>3513181.42</v>
      </c>
      <c r="G11" s="244">
        <f t="shared" si="0"/>
        <v>161.18871999999999</v>
      </c>
      <c r="H11" s="253">
        <v>141.4</v>
      </c>
      <c r="I11" s="253">
        <v>155.9</v>
      </c>
      <c r="J11" s="190">
        <f t="shared" si="2"/>
        <v>149508.1</v>
      </c>
      <c r="K11" s="247">
        <f t="shared" ref="K11:L11" si="15">SUM(J11,J11*4%)</f>
        <v>155488.424</v>
      </c>
      <c r="L11" s="247">
        <f t="shared" si="15"/>
        <v>161707.96096</v>
      </c>
      <c r="M11" s="254">
        <v>3303743.75</v>
      </c>
      <c r="N11" s="248">
        <f t="shared" si="4"/>
        <v>151.57948383733057</v>
      </c>
      <c r="O11" s="202">
        <f t="shared" si="5"/>
        <v>169.68</v>
      </c>
      <c r="P11" s="202">
        <f t="shared" si="6"/>
        <v>187.08</v>
      </c>
      <c r="Q11" s="206">
        <f t="shared" si="7"/>
        <v>162723.12</v>
      </c>
      <c r="R11" s="191">
        <f t="shared" si="1"/>
        <v>108.83899935856319</v>
      </c>
      <c r="T11" s="296">
        <f t="shared" si="8"/>
        <v>154579.98247999998</v>
      </c>
    </row>
    <row r="12" spans="1:20" ht="38.25">
      <c r="A12" s="249" t="s">
        <v>1053</v>
      </c>
      <c r="B12" s="249" t="s">
        <v>1054</v>
      </c>
      <c r="C12" s="249" t="s">
        <v>1055</v>
      </c>
      <c r="D12" s="250">
        <v>89</v>
      </c>
      <c r="E12" s="245">
        <v>4.3999999999999997E-2</v>
      </c>
      <c r="F12" s="251">
        <v>306235.65000000002</v>
      </c>
      <c r="G12" s="244">
        <f t="shared" si="0"/>
        <v>151.3974</v>
      </c>
      <c r="H12" s="253">
        <v>141.4</v>
      </c>
      <c r="I12" s="253">
        <v>155.9</v>
      </c>
      <c r="J12" s="190">
        <f t="shared" si="2"/>
        <v>13474.3686</v>
      </c>
      <c r="K12" s="247">
        <f t="shared" ref="K12:L12" si="16">SUM(J12,J12*4%)</f>
        <v>14013.343343999999</v>
      </c>
      <c r="L12" s="247">
        <f t="shared" si="16"/>
        <v>14573.877077759998</v>
      </c>
      <c r="M12" s="254">
        <v>246863.09</v>
      </c>
      <c r="N12" s="248">
        <f t="shared" si="4"/>
        <v>122.04467370786519</v>
      </c>
      <c r="O12" s="202">
        <f t="shared" si="5"/>
        <v>169.68</v>
      </c>
      <c r="P12" s="202">
        <f t="shared" si="6"/>
        <v>187.08</v>
      </c>
      <c r="Q12" s="206">
        <f t="shared" si="7"/>
        <v>15101.52</v>
      </c>
      <c r="R12" s="191">
        <f t="shared" si="1"/>
        <v>112.07590090714901</v>
      </c>
      <c r="T12" s="296">
        <f t="shared" si="8"/>
        <v>12584.6</v>
      </c>
    </row>
    <row r="13" spans="1:20" ht="63.75">
      <c r="A13" s="249" t="s">
        <v>125</v>
      </c>
      <c r="B13" s="249" t="s">
        <v>126</v>
      </c>
      <c r="C13" s="249" t="s">
        <v>127</v>
      </c>
      <c r="D13" s="250">
        <v>4004</v>
      </c>
      <c r="E13" s="245">
        <v>4.3999999999999997E-2</v>
      </c>
      <c r="F13" s="251">
        <v>12962269.32</v>
      </c>
      <c r="G13" s="244">
        <f t="shared" si="0"/>
        <v>142.44252</v>
      </c>
      <c r="H13" s="253">
        <v>141.4</v>
      </c>
      <c r="I13" s="253">
        <v>155.9</v>
      </c>
      <c r="J13" s="190">
        <f t="shared" si="2"/>
        <v>570339.85008</v>
      </c>
      <c r="K13" s="247">
        <f t="shared" ref="K13:L13" si="17">SUM(J13,J13*4%)</f>
        <v>593153.44408319995</v>
      </c>
      <c r="L13" s="247">
        <f t="shared" si="17"/>
        <v>616879.58184652799</v>
      </c>
      <c r="M13" s="254">
        <v>9657746.7699999996</v>
      </c>
      <c r="N13" s="248">
        <f t="shared" si="4"/>
        <v>106.12908538461539</v>
      </c>
      <c r="O13" s="202">
        <f t="shared" si="5"/>
        <v>169.68</v>
      </c>
      <c r="P13" s="202">
        <f t="shared" si="6"/>
        <v>187.08</v>
      </c>
      <c r="Q13" s="206">
        <f t="shared" si="7"/>
        <v>679398.72</v>
      </c>
      <c r="R13" s="191">
        <f t="shared" si="1"/>
        <v>119.12173415634601</v>
      </c>
      <c r="T13" s="296">
        <f t="shared" si="8"/>
        <v>566165.6</v>
      </c>
    </row>
    <row r="15" spans="1:20">
      <c r="J15" s="256">
        <f>SUM(J3:J13)</f>
        <v>3566772.4890800007</v>
      </c>
      <c r="K15" s="256">
        <f t="shared" ref="K15:L15" si="18">SUM(K3:K13)</f>
        <v>3709443.3886431996</v>
      </c>
      <c r="L15" s="256">
        <f t="shared" si="18"/>
        <v>3857821.1241889279</v>
      </c>
      <c r="Q15" s="255">
        <f t="shared" ref="Q15" si="19">SUM(Q3:Q13)</f>
        <v>4146639.84</v>
      </c>
      <c r="R15" s="191">
        <f>Q15/J15*100</f>
        <v>116.2574807531267</v>
      </c>
      <c r="T15" s="255">
        <f>SUM(T3:T13)</f>
        <v>3474510.5824799999</v>
      </c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V22"/>
  <sheetViews>
    <sheetView topLeftCell="E1" workbookViewId="0">
      <selection activeCell="V3" sqref="V3"/>
    </sheetView>
  </sheetViews>
  <sheetFormatPr defaultRowHeight="12.75"/>
  <cols>
    <col min="1" max="1" width="11.42578125" style="210" customWidth="1"/>
    <col min="2" max="2" width="11.85546875" style="210" customWidth="1"/>
    <col min="3" max="3" width="30.85546875" style="210" customWidth="1"/>
    <col min="4" max="4" width="36.85546875" style="210" customWidth="1"/>
    <col min="5" max="5" width="14.5703125" style="210" customWidth="1"/>
    <col min="6" max="6" width="12.7109375" style="210" customWidth="1"/>
    <col min="7" max="7" width="12.85546875" style="210" customWidth="1"/>
    <col min="8" max="8" width="14.140625" style="210" customWidth="1"/>
    <col min="9" max="9" width="14.28515625" style="210" customWidth="1"/>
    <col min="10" max="10" width="13" style="210" customWidth="1"/>
    <col min="11" max="11" width="11.42578125" style="210" customWidth="1"/>
    <col min="12" max="12" width="13.42578125" style="210" customWidth="1"/>
    <col min="13" max="13" width="12.28515625" style="210" customWidth="1"/>
    <col min="14" max="14" width="14.7109375" style="210" customWidth="1"/>
    <col min="15" max="15" width="16.5703125" style="210" customWidth="1"/>
    <col min="16" max="16" width="10.5703125" style="210" customWidth="1"/>
    <col min="17" max="18" width="9.140625" style="210"/>
    <col min="19" max="19" width="14.42578125" style="210" customWidth="1"/>
    <col min="20" max="21" width="9.140625" style="210"/>
    <col min="22" max="22" width="14.28515625" style="210" customWidth="1"/>
    <col min="23" max="16384" width="9.140625" style="210"/>
  </cols>
  <sheetData>
    <row r="2" spans="1:22" ht="63.75">
      <c r="A2" s="174" t="s">
        <v>7</v>
      </c>
      <c r="B2" s="174" t="s">
        <v>0</v>
      </c>
      <c r="C2" s="178" t="s">
        <v>2</v>
      </c>
      <c r="D2" s="174" t="s">
        <v>0</v>
      </c>
      <c r="E2" s="175" t="s">
        <v>6</v>
      </c>
      <c r="F2" s="176" t="s">
        <v>2423</v>
      </c>
      <c r="G2" s="176" t="s">
        <v>2424</v>
      </c>
      <c r="H2" s="177" t="s">
        <v>2422</v>
      </c>
      <c r="I2" s="178" t="s">
        <v>2430</v>
      </c>
      <c r="J2" s="179" t="s">
        <v>2420</v>
      </c>
      <c r="K2" s="179" t="s">
        <v>2421</v>
      </c>
      <c r="L2" s="180" t="s">
        <v>2429</v>
      </c>
      <c r="M2" s="179" t="s">
        <v>2426</v>
      </c>
      <c r="N2" s="179" t="s">
        <v>2427</v>
      </c>
      <c r="O2" s="181" t="s">
        <v>2415</v>
      </c>
      <c r="P2" s="179" t="s">
        <v>2417</v>
      </c>
      <c r="Q2" s="224" t="s">
        <v>2914</v>
      </c>
      <c r="R2" s="224" t="s">
        <v>2915</v>
      </c>
      <c r="S2" s="221" t="s">
        <v>3003</v>
      </c>
      <c r="T2" s="233" t="s">
        <v>2910</v>
      </c>
    </row>
    <row r="3" spans="1:22" ht="25.5">
      <c r="A3" s="184" t="s">
        <v>107</v>
      </c>
      <c r="B3" s="185">
        <v>42426</v>
      </c>
      <c r="C3" s="184" t="s">
        <v>104</v>
      </c>
      <c r="D3" s="184" t="s">
        <v>105</v>
      </c>
      <c r="E3" s="184" t="s">
        <v>106</v>
      </c>
      <c r="F3" s="186">
        <v>858</v>
      </c>
      <c r="G3" s="187">
        <v>2.7E-2</v>
      </c>
      <c r="H3" s="188">
        <v>5169252.66</v>
      </c>
      <c r="I3" s="199">
        <f t="shared" ref="I3:I20" si="0">PRODUCT(H3,G3)/F3</f>
        <v>162.66879</v>
      </c>
      <c r="J3" s="213">
        <v>141.4</v>
      </c>
      <c r="K3" s="213">
        <v>155.9</v>
      </c>
      <c r="L3" s="190">
        <f>IF(I3&gt;K3,F3*K3,IF(J3&gt;I3,F3*J3, IF(K3&gt;I3&gt;J3,F3*I3)))</f>
        <v>133762.20000000001</v>
      </c>
      <c r="M3" s="190">
        <f>SUM(L3,L3*4%)</f>
        <v>139112.68800000002</v>
      </c>
      <c r="N3" s="190">
        <f>SUM(M3,M3*4%)</f>
        <v>144677.19552000004</v>
      </c>
      <c r="O3" s="220">
        <v>2790858.42</v>
      </c>
      <c r="P3" s="189">
        <f>O3*G3/F3</f>
        <v>87.824216013986003</v>
      </c>
      <c r="Q3" s="221">
        <f>SUM(J3,J3*20%)</f>
        <v>169.68</v>
      </c>
      <c r="R3" s="221">
        <f>SUM(K3,K3*20%)</f>
        <v>187.08</v>
      </c>
      <c r="S3" s="206">
        <f>IF(P3&gt;R3,F3*R3,IF(Q3&gt;P3,F3*Q3, IF(R3&gt;P3&gt;Q3,F3*P3)))</f>
        <v>145585.44</v>
      </c>
      <c r="T3" s="222">
        <f t="shared" ref="T3:T20" si="1">S3/L3*100</f>
        <v>108.83899935856319</v>
      </c>
      <c r="V3" s="296">
        <f>IF(P3&gt;K3,F3*K3,IF(J3&gt;P3,F3*J3, IF(K3&gt;I3&gt;J3,F3*I3)))</f>
        <v>121321.20000000001</v>
      </c>
    </row>
    <row r="4" spans="1:22" ht="25.5">
      <c r="A4" s="184" t="s">
        <v>137</v>
      </c>
      <c r="B4" s="185">
        <v>42457</v>
      </c>
      <c r="C4" s="184" t="s">
        <v>135</v>
      </c>
      <c r="D4" s="184" t="s">
        <v>136</v>
      </c>
      <c r="E4" s="184" t="s">
        <v>106</v>
      </c>
      <c r="F4" s="186">
        <v>1035</v>
      </c>
      <c r="G4" s="187">
        <v>2.7E-2</v>
      </c>
      <c r="H4" s="188">
        <v>8066821.0499999998</v>
      </c>
      <c r="I4" s="199">
        <f t="shared" si="0"/>
        <v>210.43880999999999</v>
      </c>
      <c r="J4" s="213">
        <v>141.4</v>
      </c>
      <c r="K4" s="213">
        <v>155.9</v>
      </c>
      <c r="L4" s="190">
        <f t="shared" ref="L4:L20" si="2">IF(I4&gt;K4,F4*K4,IF(J4&gt;I4,F4*J4, IF(K4&gt;I4&gt;J4,F4*I4)))</f>
        <v>161356.5</v>
      </c>
      <c r="M4" s="190">
        <f t="shared" ref="M4:N20" si="3">SUM(L4,L4*4%)</f>
        <v>167810.76</v>
      </c>
      <c r="N4" s="190">
        <f t="shared" si="3"/>
        <v>174523.19040000002</v>
      </c>
      <c r="O4" s="220">
        <v>4371681.53</v>
      </c>
      <c r="P4" s="189">
        <f t="shared" ref="P4:P20" si="4">O4*G4/F4</f>
        <v>114.04386599999999</v>
      </c>
      <c r="Q4" s="221">
        <f t="shared" ref="Q4:Q20" si="5">SUM(J4,J4*20%)</f>
        <v>169.68</v>
      </c>
      <c r="R4" s="221">
        <f t="shared" ref="R4:R20" si="6">SUM(K4,K4*20%)</f>
        <v>187.08</v>
      </c>
      <c r="S4" s="206">
        <f t="shared" ref="S4:S20" si="7">IF(P4&gt;R4,F4*R4,IF(Q4&gt;P4,F4*Q4, IF(R4&gt;P4&gt;Q4,F4*P4)))</f>
        <v>175618.80000000002</v>
      </c>
      <c r="T4" s="222">
        <f t="shared" si="1"/>
        <v>108.83899935856319</v>
      </c>
      <c r="V4" s="296">
        <f t="shared" ref="V4:V20" si="8">IF(P4&gt;K4,F4*K4,IF(J4&gt;P4,F4*J4, IF(K4&gt;I4&gt;J4,F4*I4)))</f>
        <v>146349</v>
      </c>
    </row>
    <row r="5" spans="1:22" ht="25.5">
      <c r="A5" s="184" t="s">
        <v>953</v>
      </c>
      <c r="B5" s="185">
        <v>43111</v>
      </c>
      <c r="C5" s="184" t="s">
        <v>950</v>
      </c>
      <c r="D5" s="184" t="s">
        <v>951</v>
      </c>
      <c r="E5" s="184" t="s">
        <v>952</v>
      </c>
      <c r="F5" s="186">
        <v>315</v>
      </c>
      <c r="G5" s="187">
        <v>2.7E-2</v>
      </c>
      <c r="H5" s="188">
        <v>1788075.45</v>
      </c>
      <c r="I5" s="199">
        <f t="shared" si="0"/>
        <v>153.26361</v>
      </c>
      <c r="J5" s="213">
        <v>141.4</v>
      </c>
      <c r="K5" s="213">
        <v>155.9</v>
      </c>
      <c r="L5" s="190">
        <f t="shared" si="2"/>
        <v>48278.037149999996</v>
      </c>
      <c r="M5" s="190">
        <f t="shared" si="3"/>
        <v>50209.158635999993</v>
      </c>
      <c r="N5" s="190">
        <f t="shared" si="3"/>
        <v>52217.524981439994</v>
      </c>
      <c r="O5" s="220">
        <v>1085171.3</v>
      </c>
      <c r="P5" s="189">
        <f t="shared" si="4"/>
        <v>93.014682857142859</v>
      </c>
      <c r="Q5" s="221">
        <f t="shared" si="5"/>
        <v>169.68</v>
      </c>
      <c r="R5" s="221">
        <f t="shared" si="6"/>
        <v>187.08</v>
      </c>
      <c r="S5" s="206">
        <f t="shared" si="7"/>
        <v>53449.200000000004</v>
      </c>
      <c r="T5" s="222">
        <f t="shared" si="1"/>
        <v>110.71121187867101</v>
      </c>
      <c r="V5" s="296">
        <f t="shared" si="8"/>
        <v>44541</v>
      </c>
    </row>
    <row r="6" spans="1:22" ht="25.5">
      <c r="A6" s="192" t="s">
        <v>1089</v>
      </c>
      <c r="B6" s="193">
        <v>43270</v>
      </c>
      <c r="C6" s="192" t="s">
        <v>1088</v>
      </c>
      <c r="D6" s="192" t="s">
        <v>1040</v>
      </c>
      <c r="E6" s="192" t="s">
        <v>952</v>
      </c>
      <c r="F6" s="194">
        <v>373</v>
      </c>
      <c r="G6" s="187">
        <v>2.7E-2</v>
      </c>
      <c r="H6" s="195">
        <v>1242265.31</v>
      </c>
      <c r="I6" s="199">
        <f t="shared" si="0"/>
        <v>89.922690000000003</v>
      </c>
      <c r="J6" s="213">
        <v>141.4</v>
      </c>
      <c r="K6" s="213">
        <v>155.9</v>
      </c>
      <c r="L6" s="190">
        <f t="shared" si="2"/>
        <v>52742.200000000004</v>
      </c>
      <c r="M6" s="190">
        <f t="shared" si="3"/>
        <v>54851.888000000006</v>
      </c>
      <c r="N6" s="190">
        <f t="shared" si="3"/>
        <v>57045.963520000005</v>
      </c>
      <c r="O6" s="220">
        <v>1284980.6200000001</v>
      </c>
      <c r="P6" s="189">
        <f t="shared" si="4"/>
        <v>93.01468294906168</v>
      </c>
      <c r="Q6" s="221">
        <f t="shared" si="5"/>
        <v>169.68</v>
      </c>
      <c r="R6" s="221">
        <f t="shared" si="6"/>
        <v>187.08</v>
      </c>
      <c r="S6" s="206">
        <f t="shared" si="7"/>
        <v>63290.64</v>
      </c>
      <c r="T6" s="222">
        <f t="shared" si="1"/>
        <v>120</v>
      </c>
      <c r="V6" s="296">
        <f t="shared" si="8"/>
        <v>52742.200000000004</v>
      </c>
    </row>
    <row r="7" spans="1:22" ht="25.5">
      <c r="A7" s="192" t="s">
        <v>1414</v>
      </c>
      <c r="B7" s="193">
        <v>43627</v>
      </c>
      <c r="C7" s="192" t="s">
        <v>1413</v>
      </c>
      <c r="D7" s="192" t="s">
        <v>393</v>
      </c>
      <c r="E7" s="192" t="s">
        <v>952</v>
      </c>
      <c r="F7" s="194">
        <v>1276</v>
      </c>
      <c r="G7" s="187">
        <v>2.7E-2</v>
      </c>
      <c r="H7" s="195">
        <v>2815970</v>
      </c>
      <c r="I7" s="199">
        <f t="shared" si="0"/>
        <v>59.585572100313485</v>
      </c>
      <c r="J7" s="213">
        <v>141.4</v>
      </c>
      <c r="K7" s="213">
        <v>155.9</v>
      </c>
      <c r="L7" s="190">
        <f t="shared" si="2"/>
        <v>180426.4</v>
      </c>
      <c r="M7" s="190">
        <f t="shared" si="3"/>
        <v>187643.45600000001</v>
      </c>
      <c r="N7" s="190">
        <f t="shared" si="3"/>
        <v>195149.19424000001</v>
      </c>
      <c r="O7" s="220">
        <v>5124220.57</v>
      </c>
      <c r="P7" s="189">
        <f t="shared" si="4"/>
        <v>108.42786472570535</v>
      </c>
      <c r="Q7" s="221">
        <f t="shared" si="5"/>
        <v>169.68</v>
      </c>
      <c r="R7" s="221">
        <f t="shared" si="6"/>
        <v>187.08</v>
      </c>
      <c r="S7" s="206">
        <f t="shared" si="7"/>
        <v>216511.68000000002</v>
      </c>
      <c r="T7" s="222">
        <f t="shared" si="1"/>
        <v>120.00000000000001</v>
      </c>
      <c r="V7" s="296">
        <f t="shared" si="8"/>
        <v>180426.4</v>
      </c>
    </row>
    <row r="8" spans="1:22" ht="38.25">
      <c r="A8" s="192" t="s">
        <v>1575</v>
      </c>
      <c r="B8" s="193">
        <v>43766</v>
      </c>
      <c r="C8" s="192" t="s">
        <v>598</v>
      </c>
      <c r="D8" s="192" t="s">
        <v>1574</v>
      </c>
      <c r="E8" s="192" t="s">
        <v>952</v>
      </c>
      <c r="F8" s="194">
        <v>8170</v>
      </c>
      <c r="G8" s="187">
        <v>2.7E-2</v>
      </c>
      <c r="H8" s="195">
        <v>22686864.5</v>
      </c>
      <c r="I8" s="199">
        <f t="shared" si="0"/>
        <v>74.974949999999993</v>
      </c>
      <c r="J8" s="213">
        <v>141.4</v>
      </c>
      <c r="K8" s="213">
        <v>155.9</v>
      </c>
      <c r="L8" s="190">
        <f t="shared" si="2"/>
        <v>1155238</v>
      </c>
      <c r="M8" s="190">
        <f t="shared" si="3"/>
        <v>1201447.52</v>
      </c>
      <c r="N8" s="190">
        <f t="shared" si="3"/>
        <v>1249505.4208</v>
      </c>
      <c r="O8" s="220">
        <v>14819143.859999999</v>
      </c>
      <c r="P8" s="189">
        <f t="shared" si="4"/>
        <v>48.9739148372093</v>
      </c>
      <c r="Q8" s="221">
        <f t="shared" si="5"/>
        <v>169.68</v>
      </c>
      <c r="R8" s="221">
        <f t="shared" si="6"/>
        <v>187.08</v>
      </c>
      <c r="S8" s="206">
        <f t="shared" si="7"/>
        <v>1386285.6</v>
      </c>
      <c r="T8" s="222">
        <f t="shared" si="1"/>
        <v>120.00000000000001</v>
      </c>
      <c r="V8" s="296">
        <f t="shared" si="8"/>
        <v>1155238</v>
      </c>
    </row>
    <row r="9" spans="1:22" ht="25.5">
      <c r="A9" s="192" t="s">
        <v>1720</v>
      </c>
      <c r="B9" s="193">
        <v>43977</v>
      </c>
      <c r="C9" s="192" t="s">
        <v>1718</v>
      </c>
      <c r="D9" s="192" t="s">
        <v>1719</v>
      </c>
      <c r="E9" s="192" t="s">
        <v>952</v>
      </c>
      <c r="F9" s="194">
        <v>857</v>
      </c>
      <c r="G9" s="187">
        <v>2.7E-2</v>
      </c>
      <c r="H9" s="195">
        <v>594940.12</v>
      </c>
      <c r="I9" s="199">
        <f t="shared" si="0"/>
        <v>18.743737736289379</v>
      </c>
      <c r="J9" s="213">
        <v>141.4</v>
      </c>
      <c r="K9" s="213">
        <v>155.9</v>
      </c>
      <c r="L9" s="190">
        <f t="shared" si="2"/>
        <v>121179.8</v>
      </c>
      <c r="M9" s="190">
        <f t="shared" si="3"/>
        <v>126026.992</v>
      </c>
      <c r="N9" s="190">
        <f t="shared" si="3"/>
        <v>131068.07167999999</v>
      </c>
      <c r="O9" s="220">
        <v>2428856.77</v>
      </c>
      <c r="P9" s="189">
        <f t="shared" si="4"/>
        <v>76.521741878646438</v>
      </c>
      <c r="Q9" s="221">
        <f t="shared" si="5"/>
        <v>169.68</v>
      </c>
      <c r="R9" s="221">
        <f t="shared" si="6"/>
        <v>187.08</v>
      </c>
      <c r="S9" s="206">
        <f t="shared" si="7"/>
        <v>145415.76</v>
      </c>
      <c r="T9" s="222">
        <f t="shared" si="1"/>
        <v>120</v>
      </c>
      <c r="V9" s="296">
        <f t="shared" si="8"/>
        <v>121179.8</v>
      </c>
    </row>
    <row r="10" spans="1:22" ht="25.5">
      <c r="A10" s="184" t="s">
        <v>2418</v>
      </c>
      <c r="B10" s="185">
        <v>44021</v>
      </c>
      <c r="C10" s="184" t="s">
        <v>1771</v>
      </c>
      <c r="D10" s="184" t="s">
        <v>28</v>
      </c>
      <c r="E10" s="184" t="s">
        <v>952</v>
      </c>
      <c r="F10" s="186">
        <v>1976</v>
      </c>
      <c r="G10" s="187">
        <v>2.7E-2</v>
      </c>
      <c r="H10" s="188">
        <v>9431428.2400000002</v>
      </c>
      <c r="I10" s="199">
        <f t="shared" si="0"/>
        <v>128.87073000000001</v>
      </c>
      <c r="J10" s="213">
        <v>141.4</v>
      </c>
      <c r="K10" s="213">
        <v>155.9</v>
      </c>
      <c r="L10" s="190">
        <f t="shared" si="2"/>
        <v>279406.40000000002</v>
      </c>
      <c r="M10" s="190">
        <f t="shared" si="3"/>
        <v>290582.65600000002</v>
      </c>
      <c r="N10" s="190">
        <f t="shared" si="3"/>
        <v>302205.96224000002</v>
      </c>
      <c r="O10" s="220">
        <v>6506956.9500000002</v>
      </c>
      <c r="P10" s="189">
        <f t="shared" si="4"/>
        <v>88.9108490131579</v>
      </c>
      <c r="Q10" s="221">
        <f t="shared" si="5"/>
        <v>169.68</v>
      </c>
      <c r="R10" s="221">
        <f t="shared" si="6"/>
        <v>187.08</v>
      </c>
      <c r="S10" s="206">
        <f t="shared" si="7"/>
        <v>335287.67999999999</v>
      </c>
      <c r="T10" s="222">
        <f t="shared" si="1"/>
        <v>120</v>
      </c>
      <c r="V10" s="296">
        <f t="shared" si="8"/>
        <v>279406.40000000002</v>
      </c>
    </row>
    <row r="11" spans="1:22" ht="25.5">
      <c r="A11" s="192" t="s">
        <v>1845</v>
      </c>
      <c r="B11" s="193">
        <v>44075</v>
      </c>
      <c r="C11" s="192" t="s">
        <v>1843</v>
      </c>
      <c r="D11" s="192" t="s">
        <v>1844</v>
      </c>
      <c r="E11" s="192" t="s">
        <v>952</v>
      </c>
      <c r="F11" s="194">
        <v>2450</v>
      </c>
      <c r="G11" s="187">
        <v>2.7E-2</v>
      </c>
      <c r="H11" s="195">
        <v>21017643.5</v>
      </c>
      <c r="I11" s="199">
        <f t="shared" si="0"/>
        <v>231.62301000000002</v>
      </c>
      <c r="J11" s="213">
        <v>141.4</v>
      </c>
      <c r="K11" s="213">
        <v>155.9</v>
      </c>
      <c r="L11" s="190">
        <f t="shared" si="2"/>
        <v>381955</v>
      </c>
      <c r="M11" s="190">
        <f t="shared" si="3"/>
        <v>397233.2</v>
      </c>
      <c r="N11" s="190">
        <f t="shared" si="3"/>
        <v>413122.52799999999</v>
      </c>
      <c r="O11" s="220">
        <v>6920981.4299999997</v>
      </c>
      <c r="P11" s="189">
        <f t="shared" si="4"/>
        <v>76.272040248979579</v>
      </c>
      <c r="Q11" s="221">
        <f t="shared" si="5"/>
        <v>169.68</v>
      </c>
      <c r="R11" s="221">
        <f t="shared" si="6"/>
        <v>187.08</v>
      </c>
      <c r="S11" s="206">
        <f t="shared" si="7"/>
        <v>415716</v>
      </c>
      <c r="T11" s="222">
        <f t="shared" si="1"/>
        <v>108.83899935856319</v>
      </c>
      <c r="V11" s="296">
        <f t="shared" si="8"/>
        <v>346430</v>
      </c>
    </row>
    <row r="12" spans="1:22" ht="25.5">
      <c r="A12" s="184" t="s">
        <v>1866</v>
      </c>
      <c r="B12" s="185">
        <v>44089</v>
      </c>
      <c r="C12" s="184" t="s">
        <v>601</v>
      </c>
      <c r="D12" s="184" t="s">
        <v>1865</v>
      </c>
      <c r="E12" s="184" t="s">
        <v>952</v>
      </c>
      <c r="F12" s="186">
        <v>4412</v>
      </c>
      <c r="G12" s="187">
        <v>2.7E-2</v>
      </c>
      <c r="H12" s="188">
        <v>25970399.719999999</v>
      </c>
      <c r="I12" s="199">
        <f t="shared" si="0"/>
        <v>158.93037000000001</v>
      </c>
      <c r="J12" s="213">
        <v>141.4</v>
      </c>
      <c r="K12" s="213">
        <v>155.9</v>
      </c>
      <c r="L12" s="190">
        <f t="shared" si="2"/>
        <v>687830.8</v>
      </c>
      <c r="M12" s="190">
        <f t="shared" si="3"/>
        <v>715344.03200000001</v>
      </c>
      <c r="N12" s="190">
        <f t="shared" si="3"/>
        <v>743957.79327999998</v>
      </c>
      <c r="O12" s="220">
        <v>11937952.67</v>
      </c>
      <c r="P12" s="189">
        <f t="shared" si="4"/>
        <v>73.056374000453303</v>
      </c>
      <c r="Q12" s="221">
        <f t="shared" si="5"/>
        <v>169.68</v>
      </c>
      <c r="R12" s="221">
        <f t="shared" si="6"/>
        <v>187.08</v>
      </c>
      <c r="S12" s="206">
        <f t="shared" si="7"/>
        <v>748628.16</v>
      </c>
      <c r="T12" s="222">
        <f t="shared" si="1"/>
        <v>108.83899935856319</v>
      </c>
      <c r="V12" s="296">
        <f t="shared" si="8"/>
        <v>623856.80000000005</v>
      </c>
    </row>
    <row r="13" spans="1:22" ht="38.25">
      <c r="A13" s="184" t="s">
        <v>2344</v>
      </c>
      <c r="B13" s="185">
        <v>44601</v>
      </c>
      <c r="C13" s="184" t="s">
        <v>2342</v>
      </c>
      <c r="D13" s="184" t="s">
        <v>2343</v>
      </c>
      <c r="E13" s="184" t="s">
        <v>952</v>
      </c>
      <c r="F13" s="186">
        <v>190</v>
      </c>
      <c r="G13" s="187">
        <v>2.7E-2</v>
      </c>
      <c r="H13" s="188">
        <v>1203385.8999999999</v>
      </c>
      <c r="I13" s="199">
        <f t="shared" si="0"/>
        <v>171.00746999999998</v>
      </c>
      <c r="J13" s="213">
        <v>141.4</v>
      </c>
      <c r="K13" s="213">
        <v>155.9</v>
      </c>
      <c r="L13" s="190">
        <f t="shared" si="2"/>
        <v>29621</v>
      </c>
      <c r="M13" s="190">
        <f t="shared" si="3"/>
        <v>30805.84</v>
      </c>
      <c r="N13" s="190">
        <f t="shared" si="3"/>
        <v>32038.0736</v>
      </c>
      <c r="O13" s="220">
        <v>654547.78</v>
      </c>
      <c r="P13" s="189">
        <f t="shared" si="4"/>
        <v>93.01468452631579</v>
      </c>
      <c r="Q13" s="221">
        <f t="shared" si="5"/>
        <v>169.68</v>
      </c>
      <c r="R13" s="221">
        <f t="shared" si="6"/>
        <v>187.08</v>
      </c>
      <c r="S13" s="206">
        <f t="shared" si="7"/>
        <v>32239.200000000001</v>
      </c>
      <c r="T13" s="222">
        <f t="shared" si="1"/>
        <v>108.83899935856319</v>
      </c>
      <c r="V13" s="296">
        <f t="shared" si="8"/>
        <v>26866</v>
      </c>
    </row>
    <row r="14" spans="1:22" ht="38.25">
      <c r="A14" s="184" t="s">
        <v>426</v>
      </c>
      <c r="B14" s="185">
        <v>42682</v>
      </c>
      <c r="C14" s="184" t="s">
        <v>423</v>
      </c>
      <c r="D14" s="184" t="s">
        <v>424</v>
      </c>
      <c r="E14" s="184" t="s">
        <v>425</v>
      </c>
      <c r="F14" s="186">
        <v>5649</v>
      </c>
      <c r="G14" s="187">
        <v>2.7E-2</v>
      </c>
      <c r="H14" s="188">
        <v>32137104.510000002</v>
      </c>
      <c r="I14" s="199">
        <f t="shared" si="0"/>
        <v>153.60273000000001</v>
      </c>
      <c r="J14" s="213">
        <v>141.4</v>
      </c>
      <c r="K14" s="213">
        <v>155.9</v>
      </c>
      <c r="L14" s="190">
        <f t="shared" si="2"/>
        <v>867701.82177000004</v>
      </c>
      <c r="M14" s="190">
        <f t="shared" si="3"/>
        <v>902409.89464080008</v>
      </c>
      <c r="N14" s="190">
        <f t="shared" si="3"/>
        <v>938506.29042643204</v>
      </c>
      <c r="O14" s="220">
        <v>13817124.51</v>
      </c>
      <c r="P14" s="189">
        <f t="shared" si="4"/>
        <v>66.040425167286244</v>
      </c>
      <c r="Q14" s="221">
        <f t="shared" si="5"/>
        <v>169.68</v>
      </c>
      <c r="R14" s="221">
        <f t="shared" si="6"/>
        <v>187.08</v>
      </c>
      <c r="S14" s="206">
        <f t="shared" si="7"/>
        <v>958522.32000000007</v>
      </c>
      <c r="T14" s="222">
        <f t="shared" si="1"/>
        <v>110.4667866254721</v>
      </c>
      <c r="V14" s="296">
        <f t="shared" si="8"/>
        <v>798768.6</v>
      </c>
    </row>
    <row r="15" spans="1:22" ht="38.25">
      <c r="A15" s="192" t="s">
        <v>1041</v>
      </c>
      <c r="B15" s="193">
        <v>43206</v>
      </c>
      <c r="C15" s="192" t="s">
        <v>1039</v>
      </c>
      <c r="D15" s="192" t="s">
        <v>1040</v>
      </c>
      <c r="E15" s="192" t="s">
        <v>425</v>
      </c>
      <c r="F15" s="194">
        <v>676</v>
      </c>
      <c r="G15" s="187">
        <v>2.7E-2</v>
      </c>
      <c r="H15" s="195">
        <v>2251397.7200000002</v>
      </c>
      <c r="I15" s="199">
        <f t="shared" si="0"/>
        <v>89.922690000000017</v>
      </c>
      <c r="J15" s="213">
        <v>141.4</v>
      </c>
      <c r="K15" s="213">
        <v>155.9</v>
      </c>
      <c r="L15" s="190">
        <f t="shared" si="2"/>
        <v>95586.400000000009</v>
      </c>
      <c r="M15" s="190">
        <f t="shared" si="3"/>
        <v>99409.856000000014</v>
      </c>
      <c r="N15" s="190">
        <f t="shared" si="3"/>
        <v>103386.25024000001</v>
      </c>
      <c r="O15" s="220">
        <v>2328812.0699999998</v>
      </c>
      <c r="P15" s="189">
        <f t="shared" si="4"/>
        <v>93.014683269230758</v>
      </c>
      <c r="Q15" s="221">
        <f t="shared" si="5"/>
        <v>169.68</v>
      </c>
      <c r="R15" s="221">
        <f t="shared" si="6"/>
        <v>187.08</v>
      </c>
      <c r="S15" s="206">
        <f t="shared" si="7"/>
        <v>114703.68000000001</v>
      </c>
      <c r="T15" s="222">
        <f t="shared" si="1"/>
        <v>120</v>
      </c>
      <c r="V15" s="296">
        <f t="shared" si="8"/>
        <v>95586.400000000009</v>
      </c>
    </row>
    <row r="16" spans="1:22" ht="38.25">
      <c r="A16" s="192" t="s">
        <v>1201</v>
      </c>
      <c r="B16" s="193">
        <v>43397</v>
      </c>
      <c r="C16" s="192" t="s">
        <v>1198</v>
      </c>
      <c r="D16" s="192" t="s">
        <v>1199</v>
      </c>
      <c r="E16" s="192" t="s">
        <v>1200</v>
      </c>
      <c r="F16" s="194">
        <v>1006</v>
      </c>
      <c r="G16" s="187">
        <v>2.7E-2</v>
      </c>
      <c r="H16" s="195">
        <v>2793511.1</v>
      </c>
      <c r="I16" s="199">
        <f t="shared" si="0"/>
        <v>74.974950000000007</v>
      </c>
      <c r="J16" s="213">
        <v>141.4</v>
      </c>
      <c r="K16" s="213">
        <v>155.9</v>
      </c>
      <c r="L16" s="190">
        <f t="shared" si="2"/>
        <v>142248.4</v>
      </c>
      <c r="M16" s="190">
        <f t="shared" si="3"/>
        <v>147938.33599999998</v>
      </c>
      <c r="N16" s="190">
        <f t="shared" si="3"/>
        <v>153855.86943999998</v>
      </c>
      <c r="O16" s="220">
        <v>3833839.97</v>
      </c>
      <c r="P16" s="189">
        <f t="shared" si="4"/>
        <v>102.89630138170975</v>
      </c>
      <c r="Q16" s="221">
        <f t="shared" si="5"/>
        <v>169.68</v>
      </c>
      <c r="R16" s="221">
        <f t="shared" si="6"/>
        <v>187.08</v>
      </c>
      <c r="S16" s="206">
        <f t="shared" si="7"/>
        <v>170698.08000000002</v>
      </c>
      <c r="T16" s="222">
        <f t="shared" si="1"/>
        <v>120.00000000000001</v>
      </c>
      <c r="V16" s="296">
        <f t="shared" si="8"/>
        <v>142248.4</v>
      </c>
    </row>
    <row r="17" spans="1:22" ht="38.25">
      <c r="A17" s="192" t="s">
        <v>930</v>
      </c>
      <c r="B17" s="193">
        <v>43089</v>
      </c>
      <c r="C17" s="192" t="s">
        <v>927</v>
      </c>
      <c r="D17" s="192" t="s">
        <v>928</v>
      </c>
      <c r="E17" s="192" t="s">
        <v>929</v>
      </c>
      <c r="F17" s="194">
        <v>1418</v>
      </c>
      <c r="G17" s="187">
        <v>2.7E-2</v>
      </c>
      <c r="H17" s="195">
        <v>3901810.11</v>
      </c>
      <c r="I17" s="199">
        <f t="shared" si="0"/>
        <v>74.293986579689701</v>
      </c>
      <c r="J17" s="213">
        <v>141.4</v>
      </c>
      <c r="K17" s="213">
        <v>155.9</v>
      </c>
      <c r="L17" s="190">
        <f t="shared" si="2"/>
        <v>200505.2</v>
      </c>
      <c r="M17" s="190">
        <f t="shared" si="3"/>
        <v>208525.40800000002</v>
      </c>
      <c r="N17" s="190">
        <f t="shared" si="3"/>
        <v>216866.42432000002</v>
      </c>
      <c r="O17" s="220">
        <v>5989414.8899999997</v>
      </c>
      <c r="P17" s="189">
        <f t="shared" si="4"/>
        <v>114.04386602961917</v>
      </c>
      <c r="Q17" s="221">
        <f t="shared" si="5"/>
        <v>169.68</v>
      </c>
      <c r="R17" s="221">
        <f t="shared" si="6"/>
        <v>187.08</v>
      </c>
      <c r="S17" s="206">
        <f t="shared" si="7"/>
        <v>240606.24000000002</v>
      </c>
      <c r="T17" s="222">
        <f t="shared" si="1"/>
        <v>120</v>
      </c>
      <c r="V17" s="296">
        <f t="shared" si="8"/>
        <v>200505.2</v>
      </c>
    </row>
    <row r="18" spans="1:22" ht="38.25">
      <c r="A18" s="192" t="s">
        <v>1928</v>
      </c>
      <c r="B18" s="193">
        <v>44152</v>
      </c>
      <c r="C18" s="192" t="s">
        <v>1925</v>
      </c>
      <c r="D18" s="192" t="s">
        <v>1926</v>
      </c>
      <c r="E18" s="192" t="s">
        <v>1927</v>
      </c>
      <c r="F18" s="194">
        <v>410</v>
      </c>
      <c r="G18" s="187">
        <v>2.7E-2</v>
      </c>
      <c r="H18" s="262">
        <v>1153219.3</v>
      </c>
      <c r="I18" s="199">
        <f t="shared" si="0"/>
        <v>75.943709999999996</v>
      </c>
      <c r="J18" s="213">
        <v>141.4</v>
      </c>
      <c r="K18" s="213">
        <v>155.9</v>
      </c>
      <c r="L18" s="190">
        <f t="shared" si="2"/>
        <v>57974</v>
      </c>
      <c r="M18" s="190">
        <f t="shared" si="3"/>
        <v>60292.959999999999</v>
      </c>
      <c r="N18" s="190">
        <f t="shared" si="3"/>
        <v>62704.678399999997</v>
      </c>
      <c r="O18" s="220">
        <v>1589189.53</v>
      </c>
      <c r="P18" s="189">
        <f t="shared" si="4"/>
        <v>104.65394465853659</v>
      </c>
      <c r="Q18" s="221">
        <f t="shared" si="5"/>
        <v>169.68</v>
      </c>
      <c r="R18" s="221">
        <f t="shared" si="6"/>
        <v>187.08</v>
      </c>
      <c r="S18" s="206">
        <f t="shared" si="7"/>
        <v>69568.800000000003</v>
      </c>
      <c r="T18" s="222">
        <f t="shared" si="1"/>
        <v>120</v>
      </c>
      <c r="V18" s="296">
        <f t="shared" si="8"/>
        <v>57974</v>
      </c>
    </row>
    <row r="19" spans="1:22" ht="38.25">
      <c r="A19" s="192" t="s">
        <v>2317</v>
      </c>
      <c r="B19" s="193">
        <v>44558</v>
      </c>
      <c r="C19" s="192" t="s">
        <v>2314</v>
      </c>
      <c r="D19" s="192" t="s">
        <v>2315</v>
      </c>
      <c r="E19" s="192" t="s">
        <v>2316</v>
      </c>
      <c r="F19" s="194">
        <v>2160</v>
      </c>
      <c r="G19" s="187">
        <v>2.7E-2</v>
      </c>
      <c r="H19" s="195">
        <v>8756337.5999999996</v>
      </c>
      <c r="I19" s="199">
        <f t="shared" si="0"/>
        <v>109.45422000000001</v>
      </c>
      <c r="J19" s="213">
        <v>141.4</v>
      </c>
      <c r="K19" s="213">
        <v>155.9</v>
      </c>
      <c r="L19" s="190">
        <f t="shared" si="2"/>
        <v>305424</v>
      </c>
      <c r="M19" s="190">
        <f t="shared" si="3"/>
        <v>317640.96000000002</v>
      </c>
      <c r="N19" s="190">
        <f t="shared" si="3"/>
        <v>330346.59840000002</v>
      </c>
      <c r="O19" s="220">
        <v>6865298.7800000003</v>
      </c>
      <c r="P19" s="189">
        <f t="shared" si="4"/>
        <v>85.816234750000007</v>
      </c>
      <c r="Q19" s="221">
        <f t="shared" si="5"/>
        <v>169.68</v>
      </c>
      <c r="R19" s="221">
        <f t="shared" si="6"/>
        <v>187.08</v>
      </c>
      <c r="S19" s="206">
        <f t="shared" si="7"/>
        <v>366508.79999999999</v>
      </c>
      <c r="T19" s="222">
        <f t="shared" si="1"/>
        <v>120</v>
      </c>
      <c r="V19" s="296">
        <f t="shared" si="8"/>
        <v>305424</v>
      </c>
    </row>
    <row r="20" spans="1:22" ht="38.25">
      <c r="A20" s="192" t="s">
        <v>2354</v>
      </c>
      <c r="B20" s="193">
        <v>44610</v>
      </c>
      <c r="C20" s="192" t="s">
        <v>2352</v>
      </c>
      <c r="D20" s="192" t="s">
        <v>2353</v>
      </c>
      <c r="E20" s="192" t="s">
        <v>2316</v>
      </c>
      <c r="F20" s="194">
        <v>624</v>
      </c>
      <c r="G20" s="187">
        <v>2.7E-2</v>
      </c>
      <c r="H20" s="195">
        <v>3620379.36</v>
      </c>
      <c r="I20" s="199">
        <f t="shared" si="0"/>
        <v>156.65102999999999</v>
      </c>
      <c r="J20" s="213">
        <v>141.4</v>
      </c>
      <c r="K20" s="213">
        <v>155.9</v>
      </c>
      <c r="L20" s="190">
        <f t="shared" si="2"/>
        <v>97281.600000000006</v>
      </c>
      <c r="M20" s="190">
        <f t="shared" si="3"/>
        <v>101172.864</v>
      </c>
      <c r="N20" s="190">
        <f t="shared" si="3"/>
        <v>105219.77856000001</v>
      </c>
      <c r="O20" s="220">
        <v>2149672.6800000002</v>
      </c>
      <c r="P20" s="189">
        <f t="shared" si="4"/>
        <v>93.014683269230773</v>
      </c>
      <c r="Q20" s="221">
        <f t="shared" si="5"/>
        <v>169.68</v>
      </c>
      <c r="R20" s="221">
        <f t="shared" si="6"/>
        <v>187.08</v>
      </c>
      <c r="S20" s="206">
        <f t="shared" si="7"/>
        <v>105880.32000000001</v>
      </c>
      <c r="T20" s="222">
        <f t="shared" si="1"/>
        <v>108.83899935856319</v>
      </c>
      <c r="V20" s="296">
        <f t="shared" si="8"/>
        <v>88233.600000000006</v>
      </c>
    </row>
    <row r="22" spans="1:22">
      <c r="L22" s="234">
        <f t="shared" ref="L22:N22" si="9">SUM(L3:L20)</f>
        <v>4998517.7589200009</v>
      </c>
      <c r="M22" s="234">
        <f t="shared" si="9"/>
        <v>5198458.4692767998</v>
      </c>
      <c r="N22" s="234">
        <f t="shared" si="9"/>
        <v>5406396.8080478702</v>
      </c>
      <c r="S22" s="263">
        <f>SUM(S3:S20)</f>
        <v>5744516.4000000004</v>
      </c>
      <c r="T22" s="222">
        <f>S22/L22*100</f>
        <v>114.92439713250479</v>
      </c>
      <c r="V22" s="234">
        <f t="shared" ref="V22" si="10">SUM(V3:V20)</f>
        <v>4787096.9999999991</v>
      </c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85"/>
  <sheetViews>
    <sheetView topLeftCell="D1" workbookViewId="0">
      <selection activeCell="S1" sqref="S1"/>
    </sheetView>
  </sheetViews>
  <sheetFormatPr defaultColWidth="12.5703125" defaultRowHeight="52.5" customHeight="1"/>
  <cols>
    <col min="1" max="3" width="12.5703125" style="138"/>
    <col min="4" max="4" width="20.5703125" style="138" customWidth="1"/>
    <col min="5" max="7" width="12.5703125" style="138"/>
    <col min="8" max="8" width="17.5703125" style="138" customWidth="1"/>
    <col min="9" max="9" width="12.5703125" style="138"/>
    <col min="10" max="10" width="7.42578125" style="138" customWidth="1"/>
    <col min="11" max="11" width="7.85546875" style="125" customWidth="1"/>
    <col min="12" max="13" width="12.5703125" style="125"/>
    <col min="14" max="14" width="10.7109375" style="125" customWidth="1"/>
    <col min="15" max="15" width="12.5703125" style="171"/>
    <col min="16" max="16" width="12.5703125" style="138"/>
    <col min="17" max="20" width="12.5703125" style="133"/>
    <col min="21" max="16384" width="12.5703125" style="138"/>
  </cols>
  <sheetData>
    <row r="1" spans="1:20" ht="64.5" customHeight="1">
      <c r="A1" s="2" t="s">
        <v>7</v>
      </c>
      <c r="B1" s="2" t="s">
        <v>0</v>
      </c>
      <c r="C1" s="28" t="s">
        <v>2</v>
      </c>
      <c r="D1" s="2" t="s">
        <v>0</v>
      </c>
      <c r="E1" s="38" t="s">
        <v>6</v>
      </c>
      <c r="F1" s="16" t="s">
        <v>2423</v>
      </c>
      <c r="G1" s="16" t="s">
        <v>2424</v>
      </c>
      <c r="H1" s="52" t="s">
        <v>2422</v>
      </c>
      <c r="I1" s="28" t="s">
        <v>2430</v>
      </c>
      <c r="J1" s="27" t="s">
        <v>2420</v>
      </c>
      <c r="K1" s="19" t="s">
        <v>2421</v>
      </c>
      <c r="L1" s="19" t="s">
        <v>2429</v>
      </c>
      <c r="M1" s="19" t="s">
        <v>2426</v>
      </c>
      <c r="N1" s="19" t="s">
        <v>2427</v>
      </c>
      <c r="O1" s="45" t="s">
        <v>2415</v>
      </c>
      <c r="P1" s="23" t="s">
        <v>2417</v>
      </c>
      <c r="Q1" s="141" t="s">
        <v>2912</v>
      </c>
      <c r="R1" s="141" t="s">
        <v>2911</v>
      </c>
      <c r="S1" s="132" t="s">
        <v>3003</v>
      </c>
    </row>
    <row r="2" spans="1:20" ht="52.5" customHeight="1">
      <c r="A2" s="3" t="s">
        <v>1661</v>
      </c>
      <c r="B2" s="5">
        <v>43886</v>
      </c>
      <c r="C2" s="3" t="s">
        <v>1658</v>
      </c>
      <c r="D2" s="3" t="s">
        <v>1659</v>
      </c>
      <c r="E2" s="3" t="s">
        <v>1660</v>
      </c>
      <c r="F2" s="82">
        <v>800</v>
      </c>
      <c r="G2" s="165">
        <v>8.0000000000000002E-3</v>
      </c>
      <c r="H2" s="83">
        <v>484040</v>
      </c>
      <c r="I2" s="99">
        <f t="shared" ref="I2:I65" si="0">PRODUCT(H2,G2)/F2</f>
        <v>4.8403999999999998</v>
      </c>
      <c r="J2" s="169">
        <v>9.42</v>
      </c>
      <c r="K2" s="125">
        <v>9.49</v>
      </c>
      <c r="L2" s="190">
        <f>IF(I2&gt;K2,F2*K2,IF(J2&gt;I2,F2*J2, IF(K2&gt;I2&gt;J2,F2*I2)))</f>
        <v>7536</v>
      </c>
      <c r="M2" s="22">
        <f>SUM(L2,L2*4%)</f>
        <v>7837.44</v>
      </c>
      <c r="N2" s="22">
        <f>SUM(M2,M2*4%)</f>
        <v>8150.9375999999993</v>
      </c>
      <c r="O2" s="170">
        <v>1914784.09</v>
      </c>
      <c r="P2" s="166">
        <f>O2*G2/F2</f>
        <v>19.147840900000002</v>
      </c>
      <c r="Q2" s="132">
        <f>SUM(J2,J2*15%)</f>
        <v>10.833</v>
      </c>
      <c r="R2" s="132">
        <f>SUM(K2,K2*15%)</f>
        <v>10.913500000000001</v>
      </c>
      <c r="S2" s="206">
        <f>IF(P2&gt;R2,F2*R2,IF(Q2&gt;P2,F2*Q2, IF(R2&gt;P2&gt;Q2,F2*P2)))</f>
        <v>8730.8000000000011</v>
      </c>
      <c r="T2" s="167">
        <f t="shared" ref="T2:T33" si="1">S2/L2*100</f>
        <v>115.85456475583867</v>
      </c>
    </row>
    <row r="3" spans="1:20" ht="52.5" customHeight="1">
      <c r="A3" s="3" t="s">
        <v>1811</v>
      </c>
      <c r="B3" s="5">
        <v>44047</v>
      </c>
      <c r="C3" s="3" t="s">
        <v>1809</v>
      </c>
      <c r="D3" s="3" t="s">
        <v>1810</v>
      </c>
      <c r="E3" s="3" t="s">
        <v>1660</v>
      </c>
      <c r="F3" s="82">
        <v>800</v>
      </c>
      <c r="G3" s="165">
        <v>8.0000000000000002E-3</v>
      </c>
      <c r="H3" s="83">
        <v>729184</v>
      </c>
      <c r="I3" s="99">
        <f t="shared" si="0"/>
        <v>7.2918399999999997</v>
      </c>
      <c r="J3" s="169">
        <v>9.42</v>
      </c>
      <c r="K3" s="125">
        <v>9.49</v>
      </c>
      <c r="L3" s="190">
        <f t="shared" ref="L3:L66" si="2">IF(I3&gt;K3,F3*K3,IF(J3&gt;I3,F3*J3, IF(K3&gt;I3&gt;J3,F3*I3)))</f>
        <v>7536</v>
      </c>
      <c r="M3" s="22">
        <f t="shared" ref="M3:N3" si="3">SUM(L3,L3*4%)</f>
        <v>7837.44</v>
      </c>
      <c r="N3" s="22">
        <f t="shared" si="3"/>
        <v>8150.9375999999993</v>
      </c>
      <c r="O3" s="170">
        <v>2037922.93</v>
      </c>
      <c r="P3" s="166">
        <f t="shared" ref="P3:P66" si="4">O3*G3/F3</f>
        <v>20.379229299999999</v>
      </c>
      <c r="Q3" s="132">
        <f t="shared" ref="Q3:Q66" si="5">SUM(J3,J3*15%)</f>
        <v>10.833</v>
      </c>
      <c r="R3" s="132">
        <f t="shared" ref="R3:R66" si="6">SUM(K3,K3*15%)</f>
        <v>10.913500000000001</v>
      </c>
      <c r="S3" s="206">
        <f t="shared" ref="S3:S66" si="7">IF(P3&gt;R3,F3*R3,IF(Q3&gt;P3,F3*Q3, IF(R3&gt;P3&gt;Q3,F3*P3)))</f>
        <v>8730.8000000000011</v>
      </c>
      <c r="T3" s="167">
        <f t="shared" si="1"/>
        <v>115.85456475583867</v>
      </c>
    </row>
    <row r="4" spans="1:20" ht="52.5" customHeight="1">
      <c r="A4" s="3" t="s">
        <v>1877</v>
      </c>
      <c r="B4" s="5">
        <v>44096</v>
      </c>
      <c r="C4" s="3" t="s">
        <v>1875</v>
      </c>
      <c r="D4" s="3" t="s">
        <v>1876</v>
      </c>
      <c r="E4" s="3" t="s">
        <v>1660</v>
      </c>
      <c r="F4" s="82">
        <v>414</v>
      </c>
      <c r="G4" s="165">
        <v>8.0000000000000002E-3</v>
      </c>
      <c r="H4" s="83">
        <v>739933.92</v>
      </c>
      <c r="I4" s="99">
        <f t="shared" si="0"/>
        <v>14.298240000000002</v>
      </c>
      <c r="J4" s="169">
        <v>9.42</v>
      </c>
      <c r="K4" s="125">
        <v>9.49</v>
      </c>
      <c r="L4" s="190">
        <f t="shared" si="2"/>
        <v>3928.86</v>
      </c>
      <c r="M4" s="22">
        <f t="shared" ref="M4:N4" si="8">SUM(L4,L4*4%)</f>
        <v>4086.0144</v>
      </c>
      <c r="N4" s="22">
        <f t="shared" si="8"/>
        <v>4249.454976</v>
      </c>
      <c r="O4" s="170">
        <v>857329.99</v>
      </c>
      <c r="P4" s="166">
        <f t="shared" si="4"/>
        <v>16.56676309178744</v>
      </c>
      <c r="Q4" s="132">
        <f t="shared" si="5"/>
        <v>10.833</v>
      </c>
      <c r="R4" s="132">
        <f t="shared" si="6"/>
        <v>10.913500000000001</v>
      </c>
      <c r="S4" s="206">
        <f t="shared" si="7"/>
        <v>4518.1890000000003</v>
      </c>
      <c r="T4" s="167">
        <f t="shared" si="1"/>
        <v>115.00000000000001</v>
      </c>
    </row>
    <row r="5" spans="1:20" ht="52.5" customHeight="1">
      <c r="A5" s="7" t="s">
        <v>1900</v>
      </c>
      <c r="B5" s="9">
        <v>44112</v>
      </c>
      <c r="C5" s="7" t="s">
        <v>1898</v>
      </c>
      <c r="D5" s="7" t="s">
        <v>1899</v>
      </c>
      <c r="E5" s="7" t="s">
        <v>1660</v>
      </c>
      <c r="F5" s="84">
        <v>800</v>
      </c>
      <c r="G5" s="165">
        <v>8.0000000000000002E-3</v>
      </c>
      <c r="H5" s="85">
        <v>1123664</v>
      </c>
      <c r="I5" s="99">
        <f t="shared" si="0"/>
        <v>11.23664</v>
      </c>
      <c r="J5" s="169">
        <v>9.42</v>
      </c>
      <c r="K5" s="125">
        <v>9.49</v>
      </c>
      <c r="L5" s="190">
        <f t="shared" si="2"/>
        <v>7592</v>
      </c>
      <c r="M5" s="22">
        <f t="shared" ref="M5:N5" si="9">SUM(L5,L5*4%)</f>
        <v>7895.68</v>
      </c>
      <c r="N5" s="22">
        <f t="shared" si="9"/>
        <v>8211.5072</v>
      </c>
      <c r="O5" s="170">
        <v>2037922.93</v>
      </c>
      <c r="P5" s="166">
        <f t="shared" si="4"/>
        <v>20.379229299999999</v>
      </c>
      <c r="Q5" s="132">
        <f t="shared" si="5"/>
        <v>10.833</v>
      </c>
      <c r="R5" s="132">
        <f t="shared" si="6"/>
        <v>10.913500000000001</v>
      </c>
      <c r="S5" s="206">
        <f t="shared" si="7"/>
        <v>8730.8000000000011</v>
      </c>
      <c r="T5" s="167">
        <f t="shared" si="1"/>
        <v>115.00000000000001</v>
      </c>
    </row>
    <row r="6" spans="1:20" ht="52.5" customHeight="1">
      <c r="A6" s="3" t="s">
        <v>330</v>
      </c>
      <c r="B6" s="5">
        <v>42621</v>
      </c>
      <c r="C6" s="3" t="s">
        <v>327</v>
      </c>
      <c r="D6" s="3" t="s">
        <v>328</v>
      </c>
      <c r="E6" s="3" t="s">
        <v>329</v>
      </c>
      <c r="F6" s="82">
        <v>500</v>
      </c>
      <c r="G6" s="165">
        <v>8.0000000000000002E-3</v>
      </c>
      <c r="H6" s="83">
        <v>323050</v>
      </c>
      <c r="I6" s="99">
        <f t="shared" si="0"/>
        <v>5.1688000000000001</v>
      </c>
      <c r="J6" s="169">
        <v>9.42</v>
      </c>
      <c r="K6" s="125">
        <v>9.49</v>
      </c>
      <c r="L6" s="190">
        <f t="shared" si="2"/>
        <v>4710</v>
      </c>
      <c r="M6" s="22">
        <f t="shared" ref="M6:N6" si="10">SUM(L6,L6*4%)</f>
        <v>4898.3999999999996</v>
      </c>
      <c r="N6" s="22">
        <f t="shared" si="10"/>
        <v>5094.3359999999993</v>
      </c>
      <c r="O6" s="170">
        <v>1273701.83</v>
      </c>
      <c r="P6" s="166">
        <f t="shared" si="4"/>
        <v>20.379229280000004</v>
      </c>
      <c r="Q6" s="132">
        <f t="shared" si="5"/>
        <v>10.833</v>
      </c>
      <c r="R6" s="132">
        <f t="shared" si="6"/>
        <v>10.913500000000001</v>
      </c>
      <c r="S6" s="206">
        <f t="shared" si="7"/>
        <v>5456.75</v>
      </c>
      <c r="T6" s="167">
        <f t="shared" si="1"/>
        <v>115.85456475583864</v>
      </c>
    </row>
    <row r="7" spans="1:20" ht="52.5" customHeight="1">
      <c r="A7" s="3" t="s">
        <v>447</v>
      </c>
      <c r="B7" s="5">
        <v>42695</v>
      </c>
      <c r="C7" s="3" t="s">
        <v>444</v>
      </c>
      <c r="D7" s="3" t="s">
        <v>445</v>
      </c>
      <c r="E7" s="3" t="s">
        <v>446</v>
      </c>
      <c r="F7" s="82">
        <v>1097</v>
      </c>
      <c r="G7" s="165">
        <v>8.0000000000000002E-3</v>
      </c>
      <c r="H7" s="83">
        <v>1210265.25</v>
      </c>
      <c r="I7" s="99">
        <f t="shared" si="0"/>
        <v>8.8259999999999987</v>
      </c>
      <c r="J7" s="169">
        <v>9.42</v>
      </c>
      <c r="K7" s="125">
        <v>9.49</v>
      </c>
      <c r="L7" s="190">
        <f t="shared" si="2"/>
        <v>10333.74</v>
      </c>
      <c r="M7" s="22">
        <f t="shared" ref="M7:N7" si="11">SUM(L7,L7*4%)</f>
        <v>10747.089599999999</v>
      </c>
      <c r="N7" s="22">
        <f t="shared" si="11"/>
        <v>11176.973183999999</v>
      </c>
      <c r="O7" s="170">
        <v>2336113.5099999998</v>
      </c>
      <c r="P7" s="166">
        <f t="shared" si="4"/>
        <v>17.036379288969915</v>
      </c>
      <c r="Q7" s="132">
        <f t="shared" si="5"/>
        <v>10.833</v>
      </c>
      <c r="R7" s="132">
        <f t="shared" si="6"/>
        <v>10.913500000000001</v>
      </c>
      <c r="S7" s="206">
        <f t="shared" si="7"/>
        <v>11972.1095</v>
      </c>
      <c r="T7" s="167">
        <f t="shared" si="1"/>
        <v>115.85456475583864</v>
      </c>
    </row>
    <row r="8" spans="1:20" ht="52.5" customHeight="1">
      <c r="A8" s="7" t="s">
        <v>2049</v>
      </c>
      <c r="B8" s="9">
        <v>44238</v>
      </c>
      <c r="C8" s="7" t="s">
        <v>2046</v>
      </c>
      <c r="D8" s="7" t="s">
        <v>2047</v>
      </c>
      <c r="E8" s="7" t="s">
        <v>2048</v>
      </c>
      <c r="F8" s="84">
        <v>576</v>
      </c>
      <c r="G8" s="165">
        <v>8.0000000000000002E-3</v>
      </c>
      <c r="H8" s="85">
        <v>338970.24</v>
      </c>
      <c r="I8" s="99">
        <f t="shared" si="0"/>
        <v>4.7079199999999997</v>
      </c>
      <c r="J8" s="169">
        <v>9.42</v>
      </c>
      <c r="K8" s="125">
        <v>9.49</v>
      </c>
      <c r="L8" s="190">
        <f t="shared" si="2"/>
        <v>5425.92</v>
      </c>
      <c r="M8" s="22">
        <f t="shared" ref="M8:N8" si="12">SUM(L8,L8*4%)</f>
        <v>5642.9567999999999</v>
      </c>
      <c r="N8" s="22">
        <f t="shared" si="12"/>
        <v>5868.675072</v>
      </c>
      <c r="O8" s="170">
        <v>1408176.05</v>
      </c>
      <c r="P8" s="166">
        <f t="shared" si="4"/>
        <v>19.558000694444445</v>
      </c>
      <c r="Q8" s="132">
        <f t="shared" si="5"/>
        <v>10.833</v>
      </c>
      <c r="R8" s="132">
        <f t="shared" si="6"/>
        <v>10.913500000000001</v>
      </c>
      <c r="S8" s="206">
        <f t="shared" si="7"/>
        <v>6286.1760000000004</v>
      </c>
      <c r="T8" s="167">
        <f t="shared" si="1"/>
        <v>115.85456475583864</v>
      </c>
    </row>
    <row r="9" spans="1:20" ht="52.5" customHeight="1">
      <c r="A9" s="3" t="s">
        <v>2284</v>
      </c>
      <c r="B9" s="5">
        <v>44519</v>
      </c>
      <c r="C9" s="3" t="s">
        <v>2219</v>
      </c>
      <c r="D9" s="3" t="s">
        <v>2283</v>
      </c>
      <c r="E9" s="3" t="s">
        <v>2048</v>
      </c>
      <c r="F9" s="82">
        <v>1200</v>
      </c>
      <c r="G9" s="165">
        <v>8.0000000000000002E-3</v>
      </c>
      <c r="H9" s="83">
        <v>1382652</v>
      </c>
      <c r="I9" s="99">
        <f t="shared" si="0"/>
        <v>9.2176799999999997</v>
      </c>
      <c r="J9" s="169">
        <v>9.42</v>
      </c>
      <c r="K9" s="125">
        <v>9.49</v>
      </c>
      <c r="L9" s="190">
        <f t="shared" si="2"/>
        <v>11304</v>
      </c>
      <c r="M9" s="22">
        <f t="shared" ref="M9:N9" si="13">SUM(L9,L9*4%)</f>
        <v>11756.16</v>
      </c>
      <c r="N9" s="22">
        <f t="shared" si="13"/>
        <v>12226.4064</v>
      </c>
      <c r="O9" s="170">
        <v>1863160.68</v>
      </c>
      <c r="P9" s="166">
        <f t="shared" si="4"/>
        <v>12.4210712</v>
      </c>
      <c r="Q9" s="132">
        <f t="shared" si="5"/>
        <v>10.833</v>
      </c>
      <c r="R9" s="132">
        <f t="shared" si="6"/>
        <v>10.913500000000001</v>
      </c>
      <c r="S9" s="206">
        <f t="shared" si="7"/>
        <v>13096.2</v>
      </c>
      <c r="T9" s="167">
        <f t="shared" si="1"/>
        <v>115.85456475583864</v>
      </c>
    </row>
    <row r="10" spans="1:20" ht="52.5" customHeight="1">
      <c r="A10" s="7" t="s">
        <v>334</v>
      </c>
      <c r="B10" s="9">
        <v>42621</v>
      </c>
      <c r="C10" s="7" t="s">
        <v>331</v>
      </c>
      <c r="D10" s="7" t="s">
        <v>332</v>
      </c>
      <c r="E10" s="7" t="s">
        <v>333</v>
      </c>
      <c r="F10" s="84">
        <v>474</v>
      </c>
      <c r="G10" s="165">
        <v>8.0000000000000002E-3</v>
      </c>
      <c r="H10" s="85">
        <v>897803.4</v>
      </c>
      <c r="I10" s="99">
        <f t="shared" si="0"/>
        <v>15.152800000000001</v>
      </c>
      <c r="J10" s="169">
        <v>9.42</v>
      </c>
      <c r="K10" s="125">
        <v>9.49</v>
      </c>
      <c r="L10" s="190">
        <f t="shared" si="2"/>
        <v>4498.26</v>
      </c>
      <c r="M10" s="22">
        <f t="shared" ref="M10:N10" si="14">SUM(L10,L10*4%)</f>
        <v>4678.1904000000004</v>
      </c>
      <c r="N10" s="22">
        <f t="shared" si="14"/>
        <v>4865.3180160000002</v>
      </c>
      <c r="O10" s="170">
        <v>1173246.77</v>
      </c>
      <c r="P10" s="166">
        <f t="shared" si="4"/>
        <v>19.801633248945148</v>
      </c>
      <c r="Q10" s="132">
        <f t="shared" si="5"/>
        <v>10.833</v>
      </c>
      <c r="R10" s="132">
        <f t="shared" si="6"/>
        <v>10.913500000000001</v>
      </c>
      <c r="S10" s="206">
        <f t="shared" si="7"/>
        <v>5172.9990000000007</v>
      </c>
      <c r="T10" s="167">
        <f t="shared" si="1"/>
        <v>115.00000000000001</v>
      </c>
    </row>
    <row r="11" spans="1:20" ht="52.5" customHeight="1">
      <c r="A11" s="7" t="s">
        <v>1946</v>
      </c>
      <c r="B11" s="9">
        <v>44167</v>
      </c>
      <c r="C11" s="7" t="s">
        <v>1943</v>
      </c>
      <c r="D11" s="7" t="s">
        <v>1944</v>
      </c>
      <c r="E11" s="7" t="s">
        <v>1945</v>
      </c>
      <c r="F11" s="84">
        <v>800</v>
      </c>
      <c r="G11" s="165">
        <v>8.0000000000000002E-3</v>
      </c>
      <c r="H11" s="85">
        <v>1394368</v>
      </c>
      <c r="I11" s="99">
        <f t="shared" si="0"/>
        <v>13.943679999999999</v>
      </c>
      <c r="J11" s="169">
        <v>9.42</v>
      </c>
      <c r="K11" s="125">
        <v>9.49</v>
      </c>
      <c r="L11" s="190">
        <f t="shared" si="2"/>
        <v>7592</v>
      </c>
      <c r="M11" s="22">
        <f t="shared" ref="M11:N11" si="15">SUM(L11,L11*4%)</f>
        <v>7895.68</v>
      </c>
      <c r="N11" s="22">
        <f t="shared" si="15"/>
        <v>8211.5072</v>
      </c>
      <c r="O11" s="170">
        <v>1404884.14</v>
      </c>
      <c r="P11" s="166">
        <f t="shared" si="4"/>
        <v>14.048841399999999</v>
      </c>
      <c r="Q11" s="132">
        <f t="shared" si="5"/>
        <v>10.833</v>
      </c>
      <c r="R11" s="132">
        <f t="shared" si="6"/>
        <v>10.913500000000001</v>
      </c>
      <c r="S11" s="206">
        <f t="shared" si="7"/>
        <v>8730.8000000000011</v>
      </c>
      <c r="T11" s="167">
        <f t="shared" si="1"/>
        <v>115.00000000000001</v>
      </c>
    </row>
    <row r="12" spans="1:20" ht="52.5" customHeight="1">
      <c r="A12" s="3" t="s">
        <v>1805</v>
      </c>
      <c r="B12" s="5">
        <v>44039</v>
      </c>
      <c r="C12" s="3" t="s">
        <v>1802</v>
      </c>
      <c r="D12" s="3" t="s">
        <v>1803</v>
      </c>
      <c r="E12" s="3" t="s">
        <v>1804</v>
      </c>
      <c r="F12" s="82">
        <v>800</v>
      </c>
      <c r="G12" s="165">
        <v>8.0000000000000002E-3</v>
      </c>
      <c r="H12" s="83">
        <v>1394368</v>
      </c>
      <c r="I12" s="99">
        <f t="shared" si="0"/>
        <v>13.943679999999999</v>
      </c>
      <c r="J12" s="169">
        <v>9.42</v>
      </c>
      <c r="K12" s="125">
        <v>9.49</v>
      </c>
      <c r="L12" s="190">
        <f t="shared" si="2"/>
        <v>7592</v>
      </c>
      <c r="M12" s="22">
        <f t="shared" ref="M12:N12" si="16">SUM(L12,L12*4%)</f>
        <v>7895.68</v>
      </c>
      <c r="N12" s="22">
        <f t="shared" si="16"/>
        <v>8211.5072</v>
      </c>
      <c r="O12" s="170">
        <v>1880483.33</v>
      </c>
      <c r="P12" s="166">
        <f t="shared" si="4"/>
        <v>18.804833299999999</v>
      </c>
      <c r="Q12" s="132">
        <f t="shared" si="5"/>
        <v>10.833</v>
      </c>
      <c r="R12" s="132">
        <f t="shared" si="6"/>
        <v>10.913500000000001</v>
      </c>
      <c r="S12" s="206">
        <f t="shared" si="7"/>
        <v>8730.8000000000011</v>
      </c>
      <c r="T12" s="167">
        <f t="shared" si="1"/>
        <v>115.00000000000001</v>
      </c>
    </row>
    <row r="13" spans="1:20" ht="52.5" customHeight="1">
      <c r="A13" s="7" t="s">
        <v>1599</v>
      </c>
      <c r="B13" s="9">
        <v>43797</v>
      </c>
      <c r="C13" s="7" t="s">
        <v>1597</v>
      </c>
      <c r="D13" s="7" t="s">
        <v>1598</v>
      </c>
      <c r="E13" s="168" t="s">
        <v>2407</v>
      </c>
      <c r="F13" s="84">
        <v>600</v>
      </c>
      <c r="G13" s="165">
        <v>8.0000000000000002E-3</v>
      </c>
      <c r="H13" s="85">
        <v>661950</v>
      </c>
      <c r="I13" s="99">
        <f t="shared" si="0"/>
        <v>8.8260000000000005</v>
      </c>
      <c r="J13" s="169">
        <v>9.42</v>
      </c>
      <c r="K13" s="125">
        <v>9.49</v>
      </c>
      <c r="L13" s="190">
        <f t="shared" si="2"/>
        <v>5652</v>
      </c>
      <c r="M13" s="22">
        <f t="shared" ref="M13:N13" si="17">SUM(L13,L13*4%)</f>
        <v>5878.08</v>
      </c>
      <c r="N13" s="22">
        <f t="shared" si="17"/>
        <v>6113.2031999999999</v>
      </c>
      <c r="O13" s="170">
        <v>1246953.44</v>
      </c>
      <c r="P13" s="166">
        <f t="shared" si="4"/>
        <v>16.626045866666665</v>
      </c>
      <c r="Q13" s="132">
        <f t="shared" si="5"/>
        <v>10.833</v>
      </c>
      <c r="R13" s="132">
        <f t="shared" si="6"/>
        <v>10.913500000000001</v>
      </c>
      <c r="S13" s="206">
        <f t="shared" si="7"/>
        <v>6548.1</v>
      </c>
      <c r="T13" s="167">
        <f t="shared" si="1"/>
        <v>115.85456475583864</v>
      </c>
    </row>
    <row r="14" spans="1:20" ht="52.5" customHeight="1">
      <c r="A14" s="7" t="s">
        <v>1890</v>
      </c>
      <c r="B14" s="9">
        <v>44103</v>
      </c>
      <c r="C14" s="7" t="s">
        <v>1888</v>
      </c>
      <c r="D14" s="7" t="s">
        <v>1889</v>
      </c>
      <c r="E14" s="168" t="s">
        <v>2407</v>
      </c>
      <c r="F14" s="84">
        <v>673</v>
      </c>
      <c r="G14" s="165">
        <v>8.0000000000000002E-3</v>
      </c>
      <c r="H14" s="85">
        <v>613426.04</v>
      </c>
      <c r="I14" s="99">
        <f t="shared" si="0"/>
        <v>7.2918400000000005</v>
      </c>
      <c r="J14" s="169">
        <v>9.42</v>
      </c>
      <c r="K14" s="125">
        <v>9.49</v>
      </c>
      <c r="L14" s="190">
        <f t="shared" si="2"/>
        <v>6339.66</v>
      </c>
      <c r="M14" s="22">
        <f t="shared" ref="M14:N14" si="18">SUM(L14,L14*4%)</f>
        <v>6593.2464</v>
      </c>
      <c r="N14" s="22">
        <f t="shared" si="18"/>
        <v>6856.9762559999999</v>
      </c>
      <c r="O14" s="170">
        <v>1673863.66</v>
      </c>
      <c r="P14" s="166">
        <f t="shared" si="4"/>
        <v>19.897339197622586</v>
      </c>
      <c r="Q14" s="132">
        <f t="shared" si="5"/>
        <v>10.833</v>
      </c>
      <c r="R14" s="132">
        <f t="shared" si="6"/>
        <v>10.913500000000001</v>
      </c>
      <c r="S14" s="206">
        <f t="shared" si="7"/>
        <v>7344.7855000000009</v>
      </c>
      <c r="T14" s="167">
        <f t="shared" si="1"/>
        <v>115.85456475583867</v>
      </c>
    </row>
    <row r="15" spans="1:20" ht="52.5" customHeight="1">
      <c r="A15" s="3" t="s">
        <v>196</v>
      </c>
      <c r="B15" s="5">
        <v>42514</v>
      </c>
      <c r="C15" s="3" t="s">
        <v>193</v>
      </c>
      <c r="D15" s="3" t="s">
        <v>194</v>
      </c>
      <c r="E15" s="3" t="s">
        <v>195</v>
      </c>
      <c r="F15" s="82">
        <v>600</v>
      </c>
      <c r="G15" s="165">
        <v>8.0000000000000002E-3</v>
      </c>
      <c r="H15" s="83">
        <v>644112</v>
      </c>
      <c r="I15" s="99">
        <f t="shared" si="0"/>
        <v>8.5881600000000002</v>
      </c>
      <c r="J15" s="169">
        <v>9.42</v>
      </c>
      <c r="K15" s="125">
        <v>9.49</v>
      </c>
      <c r="L15" s="190">
        <f t="shared" si="2"/>
        <v>5652</v>
      </c>
      <c r="M15" s="22">
        <f t="shared" ref="M15:N15" si="19">SUM(L15,L15*4%)</f>
        <v>5878.08</v>
      </c>
      <c r="N15" s="22">
        <f t="shared" si="19"/>
        <v>6113.2031999999999</v>
      </c>
      <c r="O15" s="170">
        <v>1170582.54</v>
      </c>
      <c r="P15" s="166">
        <f t="shared" si="4"/>
        <v>15.607767200000001</v>
      </c>
      <c r="Q15" s="132">
        <f t="shared" si="5"/>
        <v>10.833</v>
      </c>
      <c r="R15" s="132">
        <f t="shared" si="6"/>
        <v>10.913500000000001</v>
      </c>
      <c r="S15" s="206">
        <f t="shared" si="7"/>
        <v>6548.1</v>
      </c>
      <c r="T15" s="167">
        <f t="shared" si="1"/>
        <v>115.85456475583864</v>
      </c>
    </row>
    <row r="16" spans="1:20" ht="52.5" customHeight="1">
      <c r="A16" s="7" t="s">
        <v>540</v>
      </c>
      <c r="B16" s="9">
        <v>42747</v>
      </c>
      <c r="C16" s="7" t="s">
        <v>538</v>
      </c>
      <c r="D16" s="7" t="s">
        <v>539</v>
      </c>
      <c r="E16" s="7" t="s">
        <v>195</v>
      </c>
      <c r="F16" s="84">
        <v>1215</v>
      </c>
      <c r="G16" s="165">
        <v>8.0000000000000002E-3</v>
      </c>
      <c r="H16" s="85">
        <v>1107448.2</v>
      </c>
      <c r="I16" s="99">
        <f t="shared" si="0"/>
        <v>7.2918400000000005</v>
      </c>
      <c r="J16" s="169">
        <v>9.42</v>
      </c>
      <c r="K16" s="125">
        <v>9.49</v>
      </c>
      <c r="L16" s="190">
        <f t="shared" si="2"/>
        <v>11445.3</v>
      </c>
      <c r="M16" s="22">
        <f t="shared" ref="M16:N16" si="20">SUM(L16,L16*4%)</f>
        <v>11903.111999999999</v>
      </c>
      <c r="N16" s="22">
        <f t="shared" si="20"/>
        <v>12379.23648</v>
      </c>
      <c r="O16" s="170">
        <v>3095095.45</v>
      </c>
      <c r="P16" s="166">
        <f t="shared" si="4"/>
        <v>20.379229300411524</v>
      </c>
      <c r="Q16" s="132">
        <f t="shared" si="5"/>
        <v>10.833</v>
      </c>
      <c r="R16" s="132">
        <f t="shared" si="6"/>
        <v>10.913500000000001</v>
      </c>
      <c r="S16" s="206">
        <f t="shared" si="7"/>
        <v>13259.9025</v>
      </c>
      <c r="T16" s="167">
        <f t="shared" si="1"/>
        <v>115.85456475583864</v>
      </c>
    </row>
    <row r="17" spans="1:20" ht="52.5" customHeight="1">
      <c r="A17" s="3" t="s">
        <v>219</v>
      </c>
      <c r="B17" s="5">
        <v>42521</v>
      </c>
      <c r="C17" s="3" t="s">
        <v>216</v>
      </c>
      <c r="D17" s="3" t="s">
        <v>217</v>
      </c>
      <c r="E17" s="3" t="s">
        <v>218</v>
      </c>
      <c r="F17" s="82">
        <v>1000</v>
      </c>
      <c r="G17" s="165">
        <v>8.0000000000000002E-3</v>
      </c>
      <c r="H17" s="83">
        <v>1271130</v>
      </c>
      <c r="I17" s="99">
        <f t="shared" si="0"/>
        <v>10.169040000000001</v>
      </c>
      <c r="J17" s="169">
        <v>9.42</v>
      </c>
      <c r="K17" s="125">
        <v>9.49</v>
      </c>
      <c r="L17" s="190">
        <f t="shared" si="2"/>
        <v>9490</v>
      </c>
      <c r="M17" s="22">
        <f t="shared" ref="M17:N17" si="21">SUM(L17,L17*4%)</f>
        <v>9869.6</v>
      </c>
      <c r="N17" s="22">
        <f t="shared" si="21"/>
        <v>10264.384</v>
      </c>
      <c r="O17" s="170">
        <v>1850329.72</v>
      </c>
      <c r="P17" s="166">
        <f t="shared" si="4"/>
        <v>14.80263776</v>
      </c>
      <c r="Q17" s="132">
        <f t="shared" si="5"/>
        <v>10.833</v>
      </c>
      <c r="R17" s="132">
        <f t="shared" si="6"/>
        <v>10.913500000000001</v>
      </c>
      <c r="S17" s="206">
        <f t="shared" si="7"/>
        <v>10913.5</v>
      </c>
      <c r="T17" s="167">
        <f t="shared" si="1"/>
        <v>114.99999999999999</v>
      </c>
    </row>
    <row r="18" spans="1:20" ht="52.5" customHeight="1">
      <c r="A18" s="7" t="s">
        <v>1473</v>
      </c>
      <c r="B18" s="9">
        <v>43664</v>
      </c>
      <c r="C18" s="7" t="s">
        <v>1470</v>
      </c>
      <c r="D18" s="7" t="s">
        <v>1471</v>
      </c>
      <c r="E18" s="7" t="s">
        <v>1472</v>
      </c>
      <c r="F18" s="84">
        <v>578</v>
      </c>
      <c r="G18" s="165">
        <v>8.0000000000000002E-3</v>
      </c>
      <c r="H18" s="85">
        <v>500865.9</v>
      </c>
      <c r="I18" s="99">
        <f t="shared" si="0"/>
        <v>6.9324000000000003</v>
      </c>
      <c r="J18" s="169">
        <v>9.42</v>
      </c>
      <c r="K18" s="125">
        <v>9.49</v>
      </c>
      <c r="L18" s="190">
        <f t="shared" si="2"/>
        <v>5444.76</v>
      </c>
      <c r="M18" s="22">
        <f t="shared" ref="M18:N18" si="22">SUM(L18,L18*4%)</f>
        <v>5662.5504000000001</v>
      </c>
      <c r="N18" s="22">
        <f t="shared" si="22"/>
        <v>5889.0524160000004</v>
      </c>
      <c r="O18" s="170">
        <v>910992.26</v>
      </c>
      <c r="P18" s="166">
        <f t="shared" si="4"/>
        <v>12.608889411764705</v>
      </c>
      <c r="Q18" s="132">
        <f t="shared" si="5"/>
        <v>10.833</v>
      </c>
      <c r="R18" s="132">
        <f t="shared" si="6"/>
        <v>10.913500000000001</v>
      </c>
      <c r="S18" s="206">
        <f t="shared" si="7"/>
        <v>6308.0030000000006</v>
      </c>
      <c r="T18" s="167">
        <f t="shared" si="1"/>
        <v>115.85456475583864</v>
      </c>
    </row>
    <row r="19" spans="1:20" ht="52.5" customHeight="1">
      <c r="A19" s="3" t="s">
        <v>565</v>
      </c>
      <c r="B19" s="5">
        <v>42761</v>
      </c>
      <c r="C19" s="3" t="s">
        <v>562</v>
      </c>
      <c r="D19" s="3" t="s">
        <v>563</v>
      </c>
      <c r="E19" s="3" t="s">
        <v>564</v>
      </c>
      <c r="F19" s="82">
        <v>1363</v>
      </c>
      <c r="G19" s="165">
        <v>8.0000000000000002E-3</v>
      </c>
      <c r="H19" s="83">
        <v>1558645.02</v>
      </c>
      <c r="I19" s="99">
        <f t="shared" si="0"/>
        <v>9.1483200000000018</v>
      </c>
      <c r="J19" s="169">
        <v>9.42</v>
      </c>
      <c r="K19" s="125">
        <v>9.49</v>
      </c>
      <c r="L19" s="190">
        <f t="shared" si="2"/>
        <v>12839.46</v>
      </c>
      <c r="M19" s="22">
        <f t="shared" ref="M19:N19" si="23">SUM(L19,L19*4%)</f>
        <v>13353.038399999999</v>
      </c>
      <c r="N19" s="22">
        <f t="shared" si="23"/>
        <v>13887.159936</v>
      </c>
      <c r="O19" s="170">
        <v>1886705.6</v>
      </c>
      <c r="P19" s="166">
        <f t="shared" si="4"/>
        <v>11.073840645634631</v>
      </c>
      <c r="Q19" s="132">
        <f t="shared" si="5"/>
        <v>10.833</v>
      </c>
      <c r="R19" s="132">
        <f t="shared" si="6"/>
        <v>10.913500000000001</v>
      </c>
      <c r="S19" s="206">
        <f t="shared" si="7"/>
        <v>14875.1005</v>
      </c>
      <c r="T19" s="167">
        <f t="shared" si="1"/>
        <v>115.85456475583867</v>
      </c>
    </row>
    <row r="20" spans="1:20" ht="52.5" customHeight="1">
      <c r="A20" s="3" t="s">
        <v>932</v>
      </c>
      <c r="B20" s="5">
        <v>43089</v>
      </c>
      <c r="C20" s="3" t="s">
        <v>725</v>
      </c>
      <c r="D20" s="3" t="s">
        <v>931</v>
      </c>
      <c r="E20" s="3" t="s">
        <v>564</v>
      </c>
      <c r="F20" s="82">
        <v>708</v>
      </c>
      <c r="G20" s="165">
        <v>8.0000000000000002E-3</v>
      </c>
      <c r="H20" s="83">
        <v>1297473.72</v>
      </c>
      <c r="I20" s="99">
        <f t="shared" si="0"/>
        <v>14.66072</v>
      </c>
      <c r="J20" s="169">
        <v>9.42</v>
      </c>
      <c r="K20" s="125">
        <v>9.49</v>
      </c>
      <c r="L20" s="190">
        <f t="shared" si="2"/>
        <v>6718.92</v>
      </c>
      <c r="M20" s="22">
        <f t="shared" ref="M20:N20" si="24">SUM(L20,L20*4%)</f>
        <v>6987.6768000000002</v>
      </c>
      <c r="N20" s="22">
        <f t="shared" si="24"/>
        <v>7267.1838720000005</v>
      </c>
      <c r="O20" s="170">
        <v>1803561.79</v>
      </c>
      <c r="P20" s="166">
        <f t="shared" si="4"/>
        <v>20.379229265536722</v>
      </c>
      <c r="Q20" s="132">
        <f t="shared" si="5"/>
        <v>10.833</v>
      </c>
      <c r="R20" s="132">
        <f t="shared" si="6"/>
        <v>10.913500000000001</v>
      </c>
      <c r="S20" s="206">
        <f t="shared" si="7"/>
        <v>7726.7580000000007</v>
      </c>
      <c r="T20" s="167">
        <f t="shared" si="1"/>
        <v>115.00000000000001</v>
      </c>
    </row>
    <row r="21" spans="1:20" ht="52.5" customHeight="1">
      <c r="A21" s="3" t="s">
        <v>959</v>
      </c>
      <c r="B21" s="5">
        <v>43124</v>
      </c>
      <c r="C21" s="3" t="s">
        <v>956</v>
      </c>
      <c r="D21" s="3" t="s">
        <v>957</v>
      </c>
      <c r="E21" s="3" t="s">
        <v>958</v>
      </c>
      <c r="F21" s="82">
        <v>1146</v>
      </c>
      <c r="G21" s="165">
        <v>8.0000000000000002E-3</v>
      </c>
      <c r="H21" s="83">
        <v>1044556.08</v>
      </c>
      <c r="I21" s="99">
        <f t="shared" si="0"/>
        <v>7.2918400000000005</v>
      </c>
      <c r="J21" s="169">
        <v>9.42</v>
      </c>
      <c r="K21" s="125">
        <v>9.49</v>
      </c>
      <c r="L21" s="190">
        <f t="shared" si="2"/>
        <v>10795.32</v>
      </c>
      <c r="M21" s="22">
        <f t="shared" ref="M21:N21" si="25">SUM(L21,L21*4%)</f>
        <v>11227.132799999999</v>
      </c>
      <c r="N21" s="22">
        <f t="shared" si="25"/>
        <v>11676.218111999999</v>
      </c>
      <c r="O21" s="170">
        <v>2919324.6</v>
      </c>
      <c r="P21" s="166">
        <f t="shared" si="4"/>
        <v>20.379229319371731</v>
      </c>
      <c r="Q21" s="132">
        <f t="shared" si="5"/>
        <v>10.833</v>
      </c>
      <c r="R21" s="132">
        <f t="shared" si="6"/>
        <v>10.913500000000001</v>
      </c>
      <c r="S21" s="206">
        <f t="shared" si="7"/>
        <v>12506.871000000001</v>
      </c>
      <c r="T21" s="167">
        <f t="shared" si="1"/>
        <v>115.85456475583867</v>
      </c>
    </row>
    <row r="22" spans="1:20" ht="52.5" customHeight="1">
      <c r="A22" s="3" t="s">
        <v>1010</v>
      </c>
      <c r="B22" s="5">
        <v>43186</v>
      </c>
      <c r="C22" s="3" t="s">
        <v>1007</v>
      </c>
      <c r="D22" s="3" t="s">
        <v>1008</v>
      </c>
      <c r="E22" s="3" t="s">
        <v>1009</v>
      </c>
      <c r="F22" s="82">
        <v>414</v>
      </c>
      <c r="G22" s="165">
        <v>8.0000000000000002E-3</v>
      </c>
      <c r="H22" s="83">
        <v>337695.66</v>
      </c>
      <c r="I22" s="99">
        <f t="shared" si="0"/>
        <v>6.5255199999999993</v>
      </c>
      <c r="J22" s="169">
        <v>9.42</v>
      </c>
      <c r="K22" s="125">
        <v>9.49</v>
      </c>
      <c r="L22" s="190">
        <f t="shared" si="2"/>
        <v>3899.88</v>
      </c>
      <c r="M22" s="22">
        <f t="shared" ref="M22:N22" si="26">SUM(L22,L22*4%)</f>
        <v>4055.8751999999999</v>
      </c>
      <c r="N22" s="22">
        <f t="shared" si="26"/>
        <v>4218.1102080000001</v>
      </c>
      <c r="O22" s="170">
        <v>1054625.1200000001</v>
      </c>
      <c r="P22" s="166">
        <f t="shared" si="4"/>
        <v>20.379229371980678</v>
      </c>
      <c r="Q22" s="132">
        <f t="shared" si="5"/>
        <v>10.833</v>
      </c>
      <c r="R22" s="132">
        <f t="shared" si="6"/>
        <v>10.913500000000001</v>
      </c>
      <c r="S22" s="206">
        <f t="shared" si="7"/>
        <v>4518.1890000000003</v>
      </c>
      <c r="T22" s="167">
        <f t="shared" si="1"/>
        <v>115.85456475583864</v>
      </c>
    </row>
    <row r="23" spans="1:20" ht="52.5" customHeight="1">
      <c r="A23" s="3" t="s">
        <v>1066</v>
      </c>
      <c r="B23" s="5">
        <v>43224</v>
      </c>
      <c r="C23" s="3" t="s">
        <v>1064</v>
      </c>
      <c r="D23" s="3" t="s">
        <v>1065</v>
      </c>
      <c r="E23" s="3" t="s">
        <v>1009</v>
      </c>
      <c r="F23" s="82">
        <v>1967</v>
      </c>
      <c r="G23" s="165">
        <v>8.0000000000000002E-3</v>
      </c>
      <c r="H23" s="83">
        <v>1525054.44</v>
      </c>
      <c r="I23" s="99">
        <f t="shared" si="0"/>
        <v>6.2025599999999992</v>
      </c>
      <c r="J23" s="169">
        <v>9.42</v>
      </c>
      <c r="K23" s="125">
        <v>9.49</v>
      </c>
      <c r="L23" s="190">
        <f t="shared" si="2"/>
        <v>18529.14</v>
      </c>
      <c r="M23" s="22">
        <f t="shared" ref="M23:N23" si="27">SUM(L23,L23*4%)</f>
        <v>19270.3056</v>
      </c>
      <c r="N23" s="22">
        <f t="shared" si="27"/>
        <v>20041.117824000001</v>
      </c>
      <c r="O23" s="170">
        <v>5010743</v>
      </c>
      <c r="P23" s="166">
        <f t="shared" si="4"/>
        <v>20.379229283172346</v>
      </c>
      <c r="Q23" s="132">
        <f t="shared" si="5"/>
        <v>10.833</v>
      </c>
      <c r="R23" s="132">
        <f t="shared" si="6"/>
        <v>10.913500000000001</v>
      </c>
      <c r="S23" s="206">
        <f t="shared" si="7"/>
        <v>21466.854500000001</v>
      </c>
      <c r="T23" s="167">
        <f t="shared" si="1"/>
        <v>115.85456475583867</v>
      </c>
    </row>
    <row r="24" spans="1:20" ht="52.5" customHeight="1">
      <c r="A24" s="3" t="s">
        <v>1999</v>
      </c>
      <c r="B24" s="5">
        <v>44191</v>
      </c>
      <c r="C24" s="3" t="s">
        <v>1997</v>
      </c>
      <c r="D24" s="3" t="s">
        <v>1998</v>
      </c>
      <c r="E24" s="3" t="s">
        <v>1009</v>
      </c>
      <c r="F24" s="82">
        <v>677</v>
      </c>
      <c r="G24" s="165">
        <v>8.0000000000000002E-3</v>
      </c>
      <c r="H24" s="83">
        <v>1209988.56</v>
      </c>
      <c r="I24" s="99">
        <f t="shared" si="0"/>
        <v>14.29824</v>
      </c>
      <c r="J24" s="169">
        <v>9.42</v>
      </c>
      <c r="K24" s="125">
        <v>9.49</v>
      </c>
      <c r="L24" s="190">
        <f t="shared" si="2"/>
        <v>6424.7300000000005</v>
      </c>
      <c r="M24" s="22">
        <f t="shared" ref="M24:N24" si="28">SUM(L24,L24*4%)</f>
        <v>6681.7192000000005</v>
      </c>
      <c r="N24" s="22">
        <f t="shared" si="28"/>
        <v>6948.9879680000004</v>
      </c>
      <c r="O24" s="170">
        <v>1530804.26</v>
      </c>
      <c r="P24" s="166">
        <f t="shared" si="4"/>
        <v>18.089267474150667</v>
      </c>
      <c r="Q24" s="132">
        <f t="shared" si="5"/>
        <v>10.833</v>
      </c>
      <c r="R24" s="132">
        <f t="shared" si="6"/>
        <v>10.913500000000001</v>
      </c>
      <c r="S24" s="206">
        <f t="shared" si="7"/>
        <v>7388.4395000000004</v>
      </c>
      <c r="T24" s="167">
        <f t="shared" si="1"/>
        <v>114.99999999999999</v>
      </c>
    </row>
    <row r="25" spans="1:20" ht="52.5" customHeight="1">
      <c r="A25" s="3" t="s">
        <v>2079</v>
      </c>
      <c r="B25" s="5">
        <v>44284</v>
      </c>
      <c r="C25" s="3" t="s">
        <v>2077</v>
      </c>
      <c r="D25" s="3" t="s">
        <v>2078</v>
      </c>
      <c r="E25" s="3" t="s">
        <v>958</v>
      </c>
      <c r="F25" s="82">
        <v>244</v>
      </c>
      <c r="G25" s="165">
        <v>8.0000000000000002E-3</v>
      </c>
      <c r="H25" s="83">
        <v>436096.32</v>
      </c>
      <c r="I25" s="99">
        <f t="shared" si="0"/>
        <v>14.29824</v>
      </c>
      <c r="J25" s="169">
        <v>9.42</v>
      </c>
      <c r="K25" s="125">
        <v>9.49</v>
      </c>
      <c r="L25" s="190">
        <f t="shared" si="2"/>
        <v>2315.56</v>
      </c>
      <c r="M25" s="22">
        <f t="shared" ref="M25:N25" si="29">SUM(L25,L25*4%)</f>
        <v>2408.1824000000001</v>
      </c>
      <c r="N25" s="22">
        <f t="shared" si="29"/>
        <v>2504.5096960000001</v>
      </c>
      <c r="O25" s="170">
        <v>521607.7</v>
      </c>
      <c r="P25" s="166">
        <f t="shared" si="4"/>
        <v>17.10189180327869</v>
      </c>
      <c r="Q25" s="132">
        <f t="shared" si="5"/>
        <v>10.833</v>
      </c>
      <c r="R25" s="132">
        <f t="shared" si="6"/>
        <v>10.913500000000001</v>
      </c>
      <c r="S25" s="206">
        <f t="shared" si="7"/>
        <v>2662.8940000000002</v>
      </c>
      <c r="T25" s="167">
        <f t="shared" si="1"/>
        <v>115.00000000000001</v>
      </c>
    </row>
    <row r="26" spans="1:20" ht="52.5" customHeight="1">
      <c r="A26" s="7" t="s">
        <v>2182</v>
      </c>
      <c r="B26" s="9">
        <v>44406</v>
      </c>
      <c r="C26" s="7" t="s">
        <v>2180</v>
      </c>
      <c r="D26" s="7" t="s">
        <v>2181</v>
      </c>
      <c r="E26" s="7" t="s">
        <v>958</v>
      </c>
      <c r="F26" s="84">
        <v>326</v>
      </c>
      <c r="G26" s="165">
        <v>8.0000000000000002E-3</v>
      </c>
      <c r="H26" s="85">
        <v>568204.96</v>
      </c>
      <c r="I26" s="99">
        <f t="shared" si="0"/>
        <v>13.943680000000001</v>
      </c>
      <c r="J26" s="169">
        <v>9.42</v>
      </c>
      <c r="K26" s="125">
        <v>9.49</v>
      </c>
      <c r="L26" s="190">
        <f t="shared" si="2"/>
        <v>3093.7400000000002</v>
      </c>
      <c r="M26" s="22">
        <f t="shared" ref="M26:N26" si="30">SUM(L26,L26*4%)</f>
        <v>3217.4896000000003</v>
      </c>
      <c r="N26" s="22">
        <f t="shared" si="30"/>
        <v>3346.1891840000003</v>
      </c>
      <c r="O26" s="170">
        <v>766226.77</v>
      </c>
      <c r="P26" s="166">
        <f t="shared" si="4"/>
        <v>18.803110920245398</v>
      </c>
      <c r="Q26" s="132">
        <f t="shared" si="5"/>
        <v>10.833</v>
      </c>
      <c r="R26" s="132">
        <f t="shared" si="6"/>
        <v>10.913500000000001</v>
      </c>
      <c r="S26" s="206">
        <f t="shared" si="7"/>
        <v>3557.8010000000004</v>
      </c>
      <c r="T26" s="167">
        <f t="shared" si="1"/>
        <v>115.00000000000001</v>
      </c>
    </row>
    <row r="27" spans="1:20" ht="52.5" customHeight="1">
      <c r="A27" s="3" t="s">
        <v>2243</v>
      </c>
      <c r="B27" s="5">
        <v>44483</v>
      </c>
      <c r="C27" s="3" t="s">
        <v>2241</v>
      </c>
      <c r="D27" s="3" t="s">
        <v>2242</v>
      </c>
      <c r="E27" s="3" t="s">
        <v>958</v>
      </c>
      <c r="F27" s="82">
        <v>483</v>
      </c>
      <c r="G27" s="165">
        <v>8.0000000000000002E-3</v>
      </c>
      <c r="H27" s="83">
        <v>863256.24</v>
      </c>
      <c r="I27" s="99">
        <f t="shared" si="0"/>
        <v>14.298240000000002</v>
      </c>
      <c r="J27" s="169">
        <v>9.42</v>
      </c>
      <c r="K27" s="125">
        <v>9.49</v>
      </c>
      <c r="L27" s="190">
        <f t="shared" si="2"/>
        <v>4583.67</v>
      </c>
      <c r="M27" s="22">
        <f t="shared" ref="M27:N27" si="31">SUM(L27,L27*4%)</f>
        <v>4767.0168000000003</v>
      </c>
      <c r="N27" s="22">
        <f t="shared" si="31"/>
        <v>4957.6974720000007</v>
      </c>
      <c r="O27" s="170">
        <v>1002550.56</v>
      </c>
      <c r="P27" s="166">
        <f t="shared" si="4"/>
        <v>16.60539229813665</v>
      </c>
      <c r="Q27" s="132">
        <f t="shared" si="5"/>
        <v>10.833</v>
      </c>
      <c r="R27" s="132">
        <f t="shared" si="6"/>
        <v>10.913500000000001</v>
      </c>
      <c r="S27" s="206">
        <f t="shared" si="7"/>
        <v>5271.2205000000004</v>
      </c>
      <c r="T27" s="167">
        <f t="shared" si="1"/>
        <v>115.00000000000001</v>
      </c>
    </row>
    <row r="28" spans="1:20" ht="52.5" customHeight="1">
      <c r="A28" s="3" t="s">
        <v>2273</v>
      </c>
      <c r="B28" s="5">
        <v>44511</v>
      </c>
      <c r="C28" s="3" t="s">
        <v>2271</v>
      </c>
      <c r="D28" s="3" t="s">
        <v>2272</v>
      </c>
      <c r="E28" s="3" t="s">
        <v>1009</v>
      </c>
      <c r="F28" s="82">
        <v>534</v>
      </c>
      <c r="G28" s="165">
        <v>8.0000000000000002E-3</v>
      </c>
      <c r="H28" s="83">
        <v>414020.88</v>
      </c>
      <c r="I28" s="99">
        <f t="shared" si="0"/>
        <v>6.2025600000000001</v>
      </c>
      <c r="J28" s="169">
        <v>9.42</v>
      </c>
      <c r="K28" s="125">
        <v>9.49</v>
      </c>
      <c r="L28" s="190">
        <f t="shared" si="2"/>
        <v>5030.28</v>
      </c>
      <c r="M28" s="22">
        <f t="shared" ref="M28:N28" si="32">SUM(L28,L28*4%)</f>
        <v>5231.4911999999995</v>
      </c>
      <c r="N28" s="22">
        <f t="shared" si="32"/>
        <v>5440.7508479999997</v>
      </c>
      <c r="O28" s="170">
        <v>1360313.56</v>
      </c>
      <c r="P28" s="166">
        <f t="shared" si="4"/>
        <v>20.379229363295881</v>
      </c>
      <c r="Q28" s="132">
        <f t="shared" si="5"/>
        <v>10.833</v>
      </c>
      <c r="R28" s="132">
        <f t="shared" si="6"/>
        <v>10.913500000000001</v>
      </c>
      <c r="S28" s="206">
        <f t="shared" si="7"/>
        <v>5827.8090000000002</v>
      </c>
      <c r="T28" s="167">
        <f t="shared" si="1"/>
        <v>115.85456475583864</v>
      </c>
    </row>
    <row r="29" spans="1:20" ht="52.5" customHeight="1">
      <c r="A29" s="3" t="s">
        <v>2357</v>
      </c>
      <c r="B29" s="5">
        <v>44610</v>
      </c>
      <c r="C29" s="3" t="s">
        <v>2355</v>
      </c>
      <c r="D29" s="3" t="s">
        <v>2356</v>
      </c>
      <c r="E29" s="3" t="s">
        <v>958</v>
      </c>
      <c r="F29" s="82">
        <v>1000</v>
      </c>
      <c r="G29" s="165">
        <v>8.0000000000000002E-3</v>
      </c>
      <c r="H29" s="83">
        <v>815690</v>
      </c>
      <c r="I29" s="99">
        <f t="shared" si="0"/>
        <v>6.5255200000000002</v>
      </c>
      <c r="J29" s="169">
        <v>9.42</v>
      </c>
      <c r="K29" s="125">
        <v>9.49</v>
      </c>
      <c r="L29" s="190">
        <f t="shared" si="2"/>
        <v>9420</v>
      </c>
      <c r="M29" s="22">
        <f t="shared" ref="M29:N29" si="33">SUM(L29,L29*4%)</f>
        <v>9796.7999999999993</v>
      </c>
      <c r="N29" s="22">
        <f t="shared" si="33"/>
        <v>10188.671999999999</v>
      </c>
      <c r="O29" s="170">
        <v>2486359.37</v>
      </c>
      <c r="P29" s="166">
        <f t="shared" si="4"/>
        <v>19.890874960000001</v>
      </c>
      <c r="Q29" s="132">
        <f t="shared" si="5"/>
        <v>10.833</v>
      </c>
      <c r="R29" s="132">
        <f t="shared" si="6"/>
        <v>10.913500000000001</v>
      </c>
      <c r="S29" s="206">
        <f t="shared" si="7"/>
        <v>10913.5</v>
      </c>
      <c r="T29" s="167">
        <f t="shared" si="1"/>
        <v>115.85456475583864</v>
      </c>
    </row>
    <row r="30" spans="1:20" ht="52.5" customHeight="1">
      <c r="A30" s="7" t="s">
        <v>831</v>
      </c>
      <c r="B30" s="9">
        <v>43041</v>
      </c>
      <c r="C30" s="7" t="s">
        <v>828</v>
      </c>
      <c r="D30" s="7" t="s">
        <v>829</v>
      </c>
      <c r="E30" s="7" t="s">
        <v>830</v>
      </c>
      <c r="F30" s="84">
        <v>777</v>
      </c>
      <c r="G30" s="165">
        <v>8.0000000000000002E-3</v>
      </c>
      <c r="H30" s="85">
        <v>705819.03</v>
      </c>
      <c r="I30" s="99">
        <f t="shared" si="0"/>
        <v>7.2671200000000002</v>
      </c>
      <c r="J30" s="169">
        <v>9.42</v>
      </c>
      <c r="K30" s="125">
        <v>9.49</v>
      </c>
      <c r="L30" s="190">
        <f t="shared" si="2"/>
        <v>7319.34</v>
      </c>
      <c r="M30" s="22">
        <f t="shared" ref="M30:N30" si="34">SUM(L30,L30*4%)</f>
        <v>7612.1136000000006</v>
      </c>
      <c r="N30" s="22">
        <f t="shared" si="34"/>
        <v>7916.5981440000005</v>
      </c>
      <c r="O30" s="170">
        <v>1979332.65</v>
      </c>
      <c r="P30" s="166">
        <f t="shared" si="4"/>
        <v>20.379229343629344</v>
      </c>
      <c r="Q30" s="132">
        <f t="shared" si="5"/>
        <v>10.833</v>
      </c>
      <c r="R30" s="132">
        <f t="shared" si="6"/>
        <v>10.913500000000001</v>
      </c>
      <c r="S30" s="206">
        <f t="shared" si="7"/>
        <v>8479.7895000000008</v>
      </c>
      <c r="T30" s="167">
        <f t="shared" si="1"/>
        <v>115.85456475583864</v>
      </c>
    </row>
    <row r="31" spans="1:20" ht="52.5" customHeight="1">
      <c r="A31" s="3" t="s">
        <v>907</v>
      </c>
      <c r="B31" s="5">
        <v>43080</v>
      </c>
      <c r="C31" s="3" t="s">
        <v>904</v>
      </c>
      <c r="D31" s="3" t="s">
        <v>905</v>
      </c>
      <c r="E31" s="3" t="s">
        <v>906</v>
      </c>
      <c r="F31" s="82">
        <v>467</v>
      </c>
      <c r="G31" s="165">
        <v>8.0000000000000002E-3</v>
      </c>
      <c r="H31" s="83">
        <v>503874.32</v>
      </c>
      <c r="I31" s="99">
        <f t="shared" si="0"/>
        <v>8.6316799999999994</v>
      </c>
      <c r="J31" s="169">
        <v>9.42</v>
      </c>
      <c r="K31" s="125">
        <v>9.49</v>
      </c>
      <c r="L31" s="190">
        <f t="shared" si="2"/>
        <v>4399.1400000000003</v>
      </c>
      <c r="M31" s="22">
        <f t="shared" ref="M31:N31" si="35">SUM(L31,L31*4%)</f>
        <v>4575.1056000000008</v>
      </c>
      <c r="N31" s="22">
        <f t="shared" si="35"/>
        <v>4758.109824000001</v>
      </c>
      <c r="O31" s="170">
        <v>1189637.51</v>
      </c>
      <c r="P31" s="166">
        <f t="shared" si="4"/>
        <v>20.379229293361885</v>
      </c>
      <c r="Q31" s="132">
        <f t="shared" si="5"/>
        <v>10.833</v>
      </c>
      <c r="R31" s="132">
        <f t="shared" si="6"/>
        <v>10.913500000000001</v>
      </c>
      <c r="S31" s="206">
        <f t="shared" si="7"/>
        <v>5096.6045000000004</v>
      </c>
      <c r="T31" s="167">
        <f t="shared" si="1"/>
        <v>115.85456475583864</v>
      </c>
    </row>
    <row r="32" spans="1:20" ht="52.5" customHeight="1">
      <c r="A32" s="7" t="s">
        <v>971</v>
      </c>
      <c r="B32" s="9">
        <v>43126</v>
      </c>
      <c r="C32" s="7" t="s">
        <v>205</v>
      </c>
      <c r="D32" s="7" t="s">
        <v>970</v>
      </c>
      <c r="E32" s="7" t="s">
        <v>906</v>
      </c>
      <c r="F32" s="84">
        <v>200</v>
      </c>
      <c r="G32" s="165">
        <v>8.0000000000000002E-3</v>
      </c>
      <c r="H32" s="85">
        <v>357456</v>
      </c>
      <c r="I32" s="99">
        <f t="shared" si="0"/>
        <v>14.29824</v>
      </c>
      <c r="J32" s="169">
        <v>9.42</v>
      </c>
      <c r="K32" s="125">
        <v>9.49</v>
      </c>
      <c r="L32" s="190">
        <f t="shared" si="2"/>
        <v>1898</v>
      </c>
      <c r="M32" s="22">
        <f t="shared" ref="M32:N32" si="36">SUM(L32,L32*4%)</f>
        <v>1973.92</v>
      </c>
      <c r="N32" s="22">
        <f t="shared" si="36"/>
        <v>2052.8768</v>
      </c>
      <c r="O32" s="170">
        <v>507397.92</v>
      </c>
      <c r="P32" s="166">
        <f t="shared" si="4"/>
        <v>20.295916800000001</v>
      </c>
      <c r="Q32" s="132">
        <f t="shared" si="5"/>
        <v>10.833</v>
      </c>
      <c r="R32" s="132">
        <f t="shared" si="6"/>
        <v>10.913500000000001</v>
      </c>
      <c r="S32" s="206">
        <f t="shared" si="7"/>
        <v>2182.7000000000003</v>
      </c>
      <c r="T32" s="167">
        <f t="shared" si="1"/>
        <v>115.00000000000001</v>
      </c>
    </row>
    <row r="33" spans="1:20" ht="52.5" customHeight="1">
      <c r="A33" s="7" t="s">
        <v>1078</v>
      </c>
      <c r="B33" s="9">
        <v>43237</v>
      </c>
      <c r="C33" s="7" t="s">
        <v>1076</v>
      </c>
      <c r="D33" s="7" t="s">
        <v>1077</v>
      </c>
      <c r="E33" s="7" t="s">
        <v>906</v>
      </c>
      <c r="F33" s="84">
        <v>750</v>
      </c>
      <c r="G33" s="165">
        <v>8.0000000000000002E-3</v>
      </c>
      <c r="H33" s="85">
        <v>1340460</v>
      </c>
      <c r="I33" s="99">
        <f t="shared" si="0"/>
        <v>14.29824</v>
      </c>
      <c r="J33" s="169">
        <v>9.42</v>
      </c>
      <c r="K33" s="125">
        <v>9.49</v>
      </c>
      <c r="L33" s="190">
        <f t="shared" si="2"/>
        <v>7117.5</v>
      </c>
      <c r="M33" s="22">
        <f t="shared" ref="M33:N33" si="37">SUM(L33,L33*4%)</f>
        <v>7402.2</v>
      </c>
      <c r="N33" s="22">
        <f t="shared" si="37"/>
        <v>7698.2879999999996</v>
      </c>
      <c r="O33" s="170">
        <v>1511995.22</v>
      </c>
      <c r="P33" s="166">
        <f t="shared" si="4"/>
        <v>16.127949013333332</v>
      </c>
      <c r="Q33" s="132">
        <f t="shared" si="5"/>
        <v>10.833</v>
      </c>
      <c r="R33" s="132">
        <f t="shared" si="6"/>
        <v>10.913500000000001</v>
      </c>
      <c r="S33" s="206">
        <f t="shared" si="7"/>
        <v>8185.1250000000009</v>
      </c>
      <c r="T33" s="167">
        <f t="shared" si="1"/>
        <v>115.00000000000001</v>
      </c>
    </row>
    <row r="34" spans="1:20" ht="52.5" customHeight="1">
      <c r="A34" s="7" t="s">
        <v>1082</v>
      </c>
      <c r="B34" s="9">
        <v>43244</v>
      </c>
      <c r="C34" s="7" t="s">
        <v>1080</v>
      </c>
      <c r="D34" s="7" t="s">
        <v>1081</v>
      </c>
      <c r="E34" s="7" t="s">
        <v>906</v>
      </c>
      <c r="F34" s="84">
        <v>400</v>
      </c>
      <c r="G34" s="165">
        <v>8.0000000000000002E-3</v>
      </c>
      <c r="H34" s="85">
        <v>714912</v>
      </c>
      <c r="I34" s="99">
        <f t="shared" si="0"/>
        <v>14.29824</v>
      </c>
      <c r="J34" s="169">
        <v>9.42</v>
      </c>
      <c r="K34" s="125">
        <v>9.49</v>
      </c>
      <c r="L34" s="190">
        <f t="shared" si="2"/>
        <v>3796</v>
      </c>
      <c r="M34" s="22">
        <f t="shared" ref="M34:N34" si="38">SUM(L34,L34*4%)</f>
        <v>3947.84</v>
      </c>
      <c r="N34" s="22">
        <f t="shared" si="38"/>
        <v>4105.7536</v>
      </c>
      <c r="O34" s="170">
        <v>843246.91</v>
      </c>
      <c r="P34" s="166">
        <f t="shared" si="4"/>
        <v>16.864938200000001</v>
      </c>
      <c r="Q34" s="132">
        <f t="shared" si="5"/>
        <v>10.833</v>
      </c>
      <c r="R34" s="132">
        <f t="shared" si="6"/>
        <v>10.913500000000001</v>
      </c>
      <c r="S34" s="206">
        <f t="shared" si="7"/>
        <v>4365.4000000000005</v>
      </c>
      <c r="T34" s="167">
        <f t="shared" ref="T34:T65" si="39">S34/L34*100</f>
        <v>115.00000000000001</v>
      </c>
    </row>
    <row r="35" spans="1:20" ht="52.5" customHeight="1">
      <c r="A35" s="3" t="s">
        <v>1085</v>
      </c>
      <c r="B35" s="5">
        <v>43249</v>
      </c>
      <c r="C35" s="3" t="s">
        <v>1083</v>
      </c>
      <c r="D35" s="3" t="s">
        <v>1084</v>
      </c>
      <c r="E35" s="3" t="s">
        <v>906</v>
      </c>
      <c r="F35" s="82">
        <v>800</v>
      </c>
      <c r="G35" s="165">
        <v>8.0000000000000002E-3</v>
      </c>
      <c r="H35" s="83">
        <v>1394368</v>
      </c>
      <c r="I35" s="99">
        <f t="shared" si="0"/>
        <v>13.943679999999999</v>
      </c>
      <c r="J35" s="169">
        <v>9.42</v>
      </c>
      <c r="K35" s="125">
        <v>9.49</v>
      </c>
      <c r="L35" s="190">
        <f t="shared" si="2"/>
        <v>7592</v>
      </c>
      <c r="M35" s="22">
        <f t="shared" ref="M35:N35" si="40">SUM(L35,L35*4%)</f>
        <v>7895.68</v>
      </c>
      <c r="N35" s="22">
        <f t="shared" si="40"/>
        <v>8211.5072</v>
      </c>
      <c r="O35" s="170">
        <v>1306146.8999999999</v>
      </c>
      <c r="P35" s="166">
        <f t="shared" si="4"/>
        <v>13.061468999999999</v>
      </c>
      <c r="Q35" s="132">
        <f t="shared" si="5"/>
        <v>10.833</v>
      </c>
      <c r="R35" s="132">
        <f t="shared" si="6"/>
        <v>10.913500000000001</v>
      </c>
      <c r="S35" s="206">
        <f t="shared" si="7"/>
        <v>8730.8000000000011</v>
      </c>
      <c r="T35" s="167">
        <f t="shared" si="39"/>
        <v>115.00000000000001</v>
      </c>
    </row>
    <row r="36" spans="1:20" ht="52.5" customHeight="1">
      <c r="A36" s="3" t="s">
        <v>183</v>
      </c>
      <c r="B36" s="5">
        <v>42508</v>
      </c>
      <c r="C36" s="3" t="s">
        <v>180</v>
      </c>
      <c r="D36" s="3" t="s">
        <v>181</v>
      </c>
      <c r="E36" s="3" t="s">
        <v>182</v>
      </c>
      <c r="F36" s="82">
        <v>956</v>
      </c>
      <c r="G36" s="165">
        <v>8.0000000000000002E-3</v>
      </c>
      <c r="H36" s="83">
        <v>970464.28</v>
      </c>
      <c r="I36" s="99">
        <f t="shared" si="0"/>
        <v>8.1210400000000007</v>
      </c>
      <c r="J36" s="169">
        <v>9.42</v>
      </c>
      <c r="K36" s="125">
        <v>9.49</v>
      </c>
      <c r="L36" s="190">
        <f t="shared" si="2"/>
        <v>9005.52</v>
      </c>
      <c r="M36" s="22">
        <f t="shared" ref="M36:N36" si="41">SUM(L36,L36*4%)</f>
        <v>9365.7407999999996</v>
      </c>
      <c r="N36" s="22">
        <f t="shared" si="41"/>
        <v>9740.3704319999997</v>
      </c>
      <c r="O36" s="170">
        <v>2435317.9</v>
      </c>
      <c r="P36" s="166">
        <f t="shared" si="4"/>
        <v>20.37922928870293</v>
      </c>
      <c r="Q36" s="132">
        <f t="shared" si="5"/>
        <v>10.833</v>
      </c>
      <c r="R36" s="132">
        <f t="shared" si="6"/>
        <v>10.913500000000001</v>
      </c>
      <c r="S36" s="206">
        <f t="shared" si="7"/>
        <v>10433.306</v>
      </c>
      <c r="T36" s="167">
        <f t="shared" si="39"/>
        <v>115.85456475583864</v>
      </c>
    </row>
    <row r="37" spans="1:20" ht="52.5" customHeight="1">
      <c r="A37" s="3" t="s">
        <v>227</v>
      </c>
      <c r="B37" s="5">
        <v>42530</v>
      </c>
      <c r="C37" s="3" t="s">
        <v>224</v>
      </c>
      <c r="D37" s="3" t="s">
        <v>225</v>
      </c>
      <c r="E37" s="3" t="s">
        <v>226</v>
      </c>
      <c r="F37" s="82">
        <v>600</v>
      </c>
      <c r="G37" s="165">
        <v>8.0000000000000002E-3</v>
      </c>
      <c r="H37" s="83">
        <v>371046</v>
      </c>
      <c r="I37" s="99">
        <f t="shared" si="0"/>
        <v>4.9472800000000001</v>
      </c>
      <c r="J37" s="169">
        <v>9.42</v>
      </c>
      <c r="K37" s="125">
        <v>9.49</v>
      </c>
      <c r="L37" s="190">
        <f t="shared" si="2"/>
        <v>5652</v>
      </c>
      <c r="M37" s="22">
        <f t="shared" ref="M37:N37" si="42">SUM(L37,L37*4%)</f>
        <v>5878.08</v>
      </c>
      <c r="N37" s="22">
        <f t="shared" si="42"/>
        <v>6113.2031999999999</v>
      </c>
      <c r="O37" s="170">
        <v>1520843.32</v>
      </c>
      <c r="P37" s="166">
        <f t="shared" si="4"/>
        <v>20.277910933333334</v>
      </c>
      <c r="Q37" s="132">
        <f t="shared" si="5"/>
        <v>10.833</v>
      </c>
      <c r="R37" s="132">
        <f t="shared" si="6"/>
        <v>10.913500000000001</v>
      </c>
      <c r="S37" s="206">
        <f t="shared" si="7"/>
        <v>6548.1</v>
      </c>
      <c r="T37" s="167">
        <f t="shared" si="39"/>
        <v>115.85456475583864</v>
      </c>
    </row>
    <row r="38" spans="1:20" ht="52.5" customHeight="1">
      <c r="A38" s="7" t="s">
        <v>298</v>
      </c>
      <c r="B38" s="9">
        <v>42598</v>
      </c>
      <c r="C38" s="7" t="s">
        <v>296</v>
      </c>
      <c r="D38" s="7" t="s">
        <v>297</v>
      </c>
      <c r="E38" s="7" t="s">
        <v>182</v>
      </c>
      <c r="F38" s="84">
        <v>600</v>
      </c>
      <c r="G38" s="165">
        <v>8.0000000000000002E-3</v>
      </c>
      <c r="H38" s="85">
        <v>731520</v>
      </c>
      <c r="I38" s="99">
        <f t="shared" si="0"/>
        <v>9.7536000000000005</v>
      </c>
      <c r="J38" s="169">
        <v>9.42</v>
      </c>
      <c r="K38" s="125">
        <v>9.49</v>
      </c>
      <c r="L38" s="190">
        <f t="shared" si="2"/>
        <v>5694</v>
      </c>
      <c r="M38" s="22">
        <f t="shared" ref="M38:N38" si="43">SUM(L38,L38*4%)</f>
        <v>5921.76</v>
      </c>
      <c r="N38" s="22">
        <f t="shared" si="43"/>
        <v>6158.6304</v>
      </c>
      <c r="O38" s="170">
        <v>1223684.29</v>
      </c>
      <c r="P38" s="166">
        <f t="shared" si="4"/>
        <v>16.315790533333335</v>
      </c>
      <c r="Q38" s="132">
        <f t="shared" si="5"/>
        <v>10.833</v>
      </c>
      <c r="R38" s="132">
        <f t="shared" si="6"/>
        <v>10.913500000000001</v>
      </c>
      <c r="S38" s="206">
        <f t="shared" si="7"/>
        <v>6548.1</v>
      </c>
      <c r="T38" s="167">
        <f t="shared" si="39"/>
        <v>115.00000000000001</v>
      </c>
    </row>
    <row r="39" spans="1:20" ht="52.5" customHeight="1">
      <c r="A39" s="7" t="s">
        <v>347</v>
      </c>
      <c r="B39" s="9">
        <v>42642</v>
      </c>
      <c r="C39" s="7" t="s">
        <v>345</v>
      </c>
      <c r="D39" s="7" t="s">
        <v>346</v>
      </c>
      <c r="E39" s="7" t="s">
        <v>182</v>
      </c>
      <c r="F39" s="84">
        <v>734</v>
      </c>
      <c r="G39" s="165">
        <v>8.0000000000000002E-3</v>
      </c>
      <c r="H39" s="85">
        <v>588058.78</v>
      </c>
      <c r="I39" s="99">
        <f t="shared" si="0"/>
        <v>6.4093600000000004</v>
      </c>
      <c r="J39" s="169">
        <v>9.42</v>
      </c>
      <c r="K39" s="125">
        <v>9.49</v>
      </c>
      <c r="L39" s="190">
        <f t="shared" si="2"/>
        <v>6914.28</v>
      </c>
      <c r="M39" s="22">
        <f t="shared" ref="M39:N39" si="44">SUM(L39,L39*4%)</f>
        <v>7190.8512000000001</v>
      </c>
      <c r="N39" s="22">
        <f t="shared" si="44"/>
        <v>7478.485248</v>
      </c>
      <c r="O39" s="170">
        <v>1666065.29</v>
      </c>
      <c r="P39" s="166">
        <f t="shared" si="4"/>
        <v>18.158749754768394</v>
      </c>
      <c r="Q39" s="132">
        <f t="shared" si="5"/>
        <v>10.833</v>
      </c>
      <c r="R39" s="132">
        <f t="shared" si="6"/>
        <v>10.913500000000001</v>
      </c>
      <c r="S39" s="206">
        <f t="shared" si="7"/>
        <v>8010.5090000000009</v>
      </c>
      <c r="T39" s="167">
        <f t="shared" si="39"/>
        <v>115.85456475583867</v>
      </c>
    </row>
    <row r="40" spans="1:20" ht="52.5" customHeight="1">
      <c r="A40" s="3" t="s">
        <v>507</v>
      </c>
      <c r="B40" s="5">
        <v>42730</v>
      </c>
      <c r="C40" s="3" t="s">
        <v>505</v>
      </c>
      <c r="D40" s="3" t="s">
        <v>506</v>
      </c>
      <c r="E40" s="3" t="s">
        <v>182</v>
      </c>
      <c r="F40" s="82">
        <v>385</v>
      </c>
      <c r="G40" s="165">
        <v>8.0000000000000002E-3</v>
      </c>
      <c r="H40" s="83">
        <v>671039.6</v>
      </c>
      <c r="I40" s="99">
        <f t="shared" si="0"/>
        <v>13.943679999999999</v>
      </c>
      <c r="J40" s="169">
        <v>9.42</v>
      </c>
      <c r="K40" s="125">
        <v>9.49</v>
      </c>
      <c r="L40" s="190">
        <f t="shared" si="2"/>
        <v>3653.65</v>
      </c>
      <c r="M40" s="22">
        <f t="shared" ref="M40:N40" si="45">SUM(L40,L40*4%)</f>
        <v>3799.7960000000003</v>
      </c>
      <c r="N40" s="22">
        <f t="shared" si="45"/>
        <v>3951.7878400000004</v>
      </c>
      <c r="O40" s="170">
        <v>802888.34</v>
      </c>
      <c r="P40" s="166">
        <f t="shared" si="4"/>
        <v>16.683394077922078</v>
      </c>
      <c r="Q40" s="132">
        <f t="shared" si="5"/>
        <v>10.833</v>
      </c>
      <c r="R40" s="132">
        <f t="shared" si="6"/>
        <v>10.913500000000001</v>
      </c>
      <c r="S40" s="206">
        <f t="shared" si="7"/>
        <v>4201.6975000000002</v>
      </c>
      <c r="T40" s="167">
        <f t="shared" si="39"/>
        <v>115.00000000000001</v>
      </c>
    </row>
    <row r="41" spans="1:20" ht="52.5" customHeight="1">
      <c r="A41" s="7" t="s">
        <v>561</v>
      </c>
      <c r="B41" s="9">
        <v>42758</v>
      </c>
      <c r="C41" s="7" t="s">
        <v>559</v>
      </c>
      <c r="D41" s="7" t="s">
        <v>560</v>
      </c>
      <c r="E41" s="7" t="s">
        <v>226</v>
      </c>
      <c r="F41" s="84">
        <v>712</v>
      </c>
      <c r="G41" s="165">
        <v>8.0000000000000002E-3</v>
      </c>
      <c r="H41" s="85">
        <v>45574000</v>
      </c>
      <c r="I41" s="99">
        <f t="shared" si="0"/>
        <v>512.06741573033707</v>
      </c>
      <c r="J41" s="169">
        <v>9.42</v>
      </c>
      <c r="K41" s="125">
        <v>9.49</v>
      </c>
      <c r="L41" s="190">
        <f t="shared" si="2"/>
        <v>6756.88</v>
      </c>
      <c r="M41" s="22">
        <f t="shared" ref="M41:N41" si="46">SUM(L41,L41*4%)</f>
        <v>7027.1552000000001</v>
      </c>
      <c r="N41" s="22">
        <f t="shared" si="46"/>
        <v>7308.2414079999999</v>
      </c>
      <c r="O41" s="170">
        <v>1813751.41</v>
      </c>
      <c r="P41" s="166">
        <f t="shared" si="4"/>
        <v>20.379229325842694</v>
      </c>
      <c r="Q41" s="132">
        <f t="shared" si="5"/>
        <v>10.833</v>
      </c>
      <c r="R41" s="132">
        <f t="shared" si="6"/>
        <v>10.913500000000001</v>
      </c>
      <c r="S41" s="206">
        <f t="shared" si="7"/>
        <v>7770.4120000000003</v>
      </c>
      <c r="T41" s="167">
        <f t="shared" si="39"/>
        <v>114.99999999999999</v>
      </c>
    </row>
    <row r="42" spans="1:20" ht="52.5" customHeight="1">
      <c r="A42" s="7" t="s">
        <v>733</v>
      </c>
      <c r="B42" s="9">
        <v>42936</v>
      </c>
      <c r="C42" s="7" t="s">
        <v>731</v>
      </c>
      <c r="D42" s="7" t="s">
        <v>732</v>
      </c>
      <c r="E42" s="7" t="s">
        <v>226</v>
      </c>
      <c r="F42" s="84">
        <v>438</v>
      </c>
      <c r="G42" s="165">
        <v>8.0000000000000002E-3</v>
      </c>
      <c r="H42" s="85">
        <v>397874.82</v>
      </c>
      <c r="I42" s="99">
        <f t="shared" si="0"/>
        <v>7.2671200000000002</v>
      </c>
      <c r="J42" s="169">
        <v>9.42</v>
      </c>
      <c r="K42" s="125">
        <v>9.49</v>
      </c>
      <c r="L42" s="190">
        <f t="shared" si="2"/>
        <v>4125.96</v>
      </c>
      <c r="M42" s="22">
        <f t="shared" ref="M42:N42" si="47">SUM(L42,L42*4%)</f>
        <v>4290.9984000000004</v>
      </c>
      <c r="N42" s="22">
        <f t="shared" si="47"/>
        <v>4462.638336</v>
      </c>
      <c r="O42" s="170">
        <v>1115762.8</v>
      </c>
      <c r="P42" s="166">
        <f t="shared" si="4"/>
        <v>20.379229223744293</v>
      </c>
      <c r="Q42" s="132">
        <f t="shared" si="5"/>
        <v>10.833</v>
      </c>
      <c r="R42" s="132">
        <f t="shared" si="6"/>
        <v>10.913500000000001</v>
      </c>
      <c r="S42" s="206">
        <f t="shared" si="7"/>
        <v>4780.1130000000003</v>
      </c>
      <c r="T42" s="167">
        <f t="shared" si="39"/>
        <v>115.85456475583864</v>
      </c>
    </row>
    <row r="43" spans="1:20" ht="52.5" customHeight="1">
      <c r="A43" s="3" t="s">
        <v>986</v>
      </c>
      <c r="B43" s="5">
        <v>43152</v>
      </c>
      <c r="C43" s="3" t="s">
        <v>984</v>
      </c>
      <c r="D43" s="3" t="s">
        <v>985</v>
      </c>
      <c r="E43" s="3" t="s">
        <v>226</v>
      </c>
      <c r="F43" s="82">
        <v>1000</v>
      </c>
      <c r="G43" s="165">
        <v>8.0000000000000002E-3</v>
      </c>
      <c r="H43" s="83">
        <v>911480</v>
      </c>
      <c r="I43" s="99">
        <f t="shared" si="0"/>
        <v>7.2918400000000005</v>
      </c>
      <c r="J43" s="169">
        <v>9.42</v>
      </c>
      <c r="K43" s="125">
        <v>9.49</v>
      </c>
      <c r="L43" s="190">
        <f t="shared" si="2"/>
        <v>9420</v>
      </c>
      <c r="M43" s="22">
        <f t="shared" ref="M43:N43" si="48">SUM(L43,L43*4%)</f>
        <v>9796.7999999999993</v>
      </c>
      <c r="N43" s="22">
        <f t="shared" si="48"/>
        <v>10188.671999999999</v>
      </c>
      <c r="O43" s="170">
        <v>2147461.29</v>
      </c>
      <c r="P43" s="166">
        <f t="shared" si="4"/>
        <v>17.179690320000002</v>
      </c>
      <c r="Q43" s="132">
        <f t="shared" si="5"/>
        <v>10.833</v>
      </c>
      <c r="R43" s="132">
        <f t="shared" si="6"/>
        <v>10.913500000000001</v>
      </c>
      <c r="S43" s="206">
        <f t="shared" si="7"/>
        <v>10913.5</v>
      </c>
      <c r="T43" s="167">
        <f t="shared" si="39"/>
        <v>115.85456475583864</v>
      </c>
    </row>
    <row r="44" spans="1:20" ht="52.5" customHeight="1">
      <c r="A44" s="7" t="s">
        <v>1212</v>
      </c>
      <c r="B44" s="9">
        <v>43402</v>
      </c>
      <c r="C44" s="7" t="s">
        <v>1206</v>
      </c>
      <c r="D44" s="7" t="s">
        <v>1207</v>
      </c>
      <c r="E44" s="7" t="s">
        <v>226</v>
      </c>
      <c r="F44" s="84">
        <v>226</v>
      </c>
      <c r="G44" s="165">
        <v>8.0000000000000002E-3</v>
      </c>
      <c r="H44" s="85">
        <v>1330306.06</v>
      </c>
      <c r="I44" s="99">
        <f t="shared" si="0"/>
        <v>47.090480000000007</v>
      </c>
      <c r="J44" s="169">
        <v>9.42</v>
      </c>
      <c r="K44" s="125">
        <v>9.49</v>
      </c>
      <c r="L44" s="190">
        <f t="shared" si="2"/>
        <v>2144.7400000000002</v>
      </c>
      <c r="M44" s="22">
        <f t="shared" ref="M44:N44" si="49">SUM(L44,L44*4%)</f>
        <v>2230.5296000000003</v>
      </c>
      <c r="N44" s="22">
        <f t="shared" si="49"/>
        <v>2319.7507840000003</v>
      </c>
      <c r="O44" s="170">
        <v>861280.16</v>
      </c>
      <c r="P44" s="166">
        <f t="shared" si="4"/>
        <v>30.487793274336283</v>
      </c>
      <c r="Q44" s="132">
        <f t="shared" si="5"/>
        <v>10.833</v>
      </c>
      <c r="R44" s="132">
        <f t="shared" si="6"/>
        <v>10.913500000000001</v>
      </c>
      <c r="S44" s="206">
        <f t="shared" si="7"/>
        <v>2466.451</v>
      </c>
      <c r="T44" s="167">
        <f t="shared" si="39"/>
        <v>114.99999999999999</v>
      </c>
    </row>
    <row r="45" spans="1:20" ht="52.5" customHeight="1">
      <c r="A45" s="7" t="s">
        <v>1269</v>
      </c>
      <c r="B45" s="9">
        <v>43455</v>
      </c>
      <c r="C45" s="7" t="s">
        <v>1267</v>
      </c>
      <c r="D45" s="7" t="s">
        <v>1268</v>
      </c>
      <c r="E45" s="7" t="s">
        <v>182</v>
      </c>
      <c r="F45" s="84">
        <v>621</v>
      </c>
      <c r="G45" s="165">
        <v>8.0000000000000002E-3</v>
      </c>
      <c r="H45" s="85">
        <v>685118.25</v>
      </c>
      <c r="I45" s="99">
        <f t="shared" si="0"/>
        <v>8.8260000000000005</v>
      </c>
      <c r="J45" s="169">
        <v>9.42</v>
      </c>
      <c r="K45" s="125">
        <v>9.49</v>
      </c>
      <c r="L45" s="190">
        <f t="shared" si="2"/>
        <v>5849.82</v>
      </c>
      <c r="M45" s="22">
        <f t="shared" ref="M45:N45" si="50">SUM(L45,L45*4%)</f>
        <v>6083.8127999999997</v>
      </c>
      <c r="N45" s="22">
        <f t="shared" si="50"/>
        <v>6327.1653120000001</v>
      </c>
      <c r="O45" s="170">
        <v>1146509.21</v>
      </c>
      <c r="P45" s="166">
        <f t="shared" si="4"/>
        <v>14.769844895330111</v>
      </c>
      <c r="Q45" s="132">
        <f t="shared" si="5"/>
        <v>10.833</v>
      </c>
      <c r="R45" s="132">
        <f t="shared" si="6"/>
        <v>10.913500000000001</v>
      </c>
      <c r="S45" s="206">
        <f t="shared" si="7"/>
        <v>6777.2835000000005</v>
      </c>
      <c r="T45" s="167">
        <f t="shared" si="39"/>
        <v>115.85456475583867</v>
      </c>
    </row>
    <row r="46" spans="1:20" ht="52.5" customHeight="1">
      <c r="A46" s="7" t="s">
        <v>1313</v>
      </c>
      <c r="B46" s="9">
        <v>43500</v>
      </c>
      <c r="C46" s="7" t="s">
        <v>1311</v>
      </c>
      <c r="D46" s="7" t="s">
        <v>1312</v>
      </c>
      <c r="E46" s="7" t="s">
        <v>226</v>
      </c>
      <c r="F46" s="84">
        <v>103</v>
      </c>
      <c r="G46" s="165">
        <v>8.0000000000000002E-3</v>
      </c>
      <c r="H46" s="85">
        <v>89254.65</v>
      </c>
      <c r="I46" s="99">
        <f t="shared" si="0"/>
        <v>6.9323999999999995</v>
      </c>
      <c r="J46" s="169">
        <v>9.42</v>
      </c>
      <c r="K46" s="125">
        <v>9.49</v>
      </c>
      <c r="L46" s="190">
        <f t="shared" si="2"/>
        <v>970.26</v>
      </c>
      <c r="M46" s="22">
        <f t="shared" ref="M46:N46" si="51">SUM(L46,L46*4%)</f>
        <v>1009.0703999999999</v>
      </c>
      <c r="N46" s="22">
        <f t="shared" si="51"/>
        <v>1049.4332159999999</v>
      </c>
      <c r="O46" s="170">
        <v>235792.3</v>
      </c>
      <c r="P46" s="166">
        <f t="shared" si="4"/>
        <v>18.31396504854369</v>
      </c>
      <c r="Q46" s="132">
        <f t="shared" si="5"/>
        <v>10.833</v>
      </c>
      <c r="R46" s="132">
        <f t="shared" si="6"/>
        <v>10.913500000000001</v>
      </c>
      <c r="S46" s="206">
        <f t="shared" si="7"/>
        <v>1124.0905</v>
      </c>
      <c r="T46" s="167">
        <f t="shared" si="39"/>
        <v>115.85456475583864</v>
      </c>
    </row>
    <row r="47" spans="1:20" ht="52.5" customHeight="1">
      <c r="A47" s="3" t="s">
        <v>1476</v>
      </c>
      <c r="B47" s="5">
        <v>43672</v>
      </c>
      <c r="C47" s="3" t="s">
        <v>1474</v>
      </c>
      <c r="D47" s="3" t="s">
        <v>1475</v>
      </c>
      <c r="E47" s="3" t="s">
        <v>226</v>
      </c>
      <c r="F47" s="82">
        <v>756</v>
      </c>
      <c r="G47" s="165">
        <v>8.0000000000000002E-3</v>
      </c>
      <c r="H47" s="83">
        <v>834057</v>
      </c>
      <c r="I47" s="99">
        <f t="shared" si="0"/>
        <v>8.8260000000000005</v>
      </c>
      <c r="J47" s="169">
        <v>9.42</v>
      </c>
      <c r="K47" s="125">
        <v>9.49</v>
      </c>
      <c r="L47" s="190">
        <f t="shared" si="2"/>
        <v>7121.5199999999995</v>
      </c>
      <c r="M47" s="22">
        <f t="shared" ref="M47:N47" si="52">SUM(L47,L47*4%)</f>
        <v>7406.3807999999999</v>
      </c>
      <c r="N47" s="22">
        <f t="shared" si="52"/>
        <v>7702.6360320000003</v>
      </c>
      <c r="O47" s="170">
        <v>1803447.64</v>
      </c>
      <c r="P47" s="166">
        <f t="shared" si="4"/>
        <v>19.084102010582008</v>
      </c>
      <c r="Q47" s="132">
        <f t="shared" si="5"/>
        <v>10.833</v>
      </c>
      <c r="R47" s="132">
        <f t="shared" si="6"/>
        <v>10.913500000000001</v>
      </c>
      <c r="S47" s="206">
        <f t="shared" si="7"/>
        <v>8250.6059999999998</v>
      </c>
      <c r="T47" s="167">
        <f t="shared" si="39"/>
        <v>115.85456475583864</v>
      </c>
    </row>
    <row r="48" spans="1:20" ht="52.5" customHeight="1">
      <c r="A48" s="3" t="s">
        <v>1519</v>
      </c>
      <c r="B48" s="5">
        <v>43726</v>
      </c>
      <c r="C48" s="3" t="s">
        <v>1517</v>
      </c>
      <c r="D48" s="3" t="s">
        <v>1518</v>
      </c>
      <c r="E48" s="3" t="s">
        <v>226</v>
      </c>
      <c r="F48" s="82">
        <v>1000</v>
      </c>
      <c r="G48" s="165">
        <v>8.0000000000000002E-3</v>
      </c>
      <c r="H48" s="83">
        <v>911480</v>
      </c>
      <c r="I48" s="99">
        <f t="shared" si="0"/>
        <v>7.2918400000000005</v>
      </c>
      <c r="J48" s="169">
        <v>9.42</v>
      </c>
      <c r="K48" s="125">
        <v>9.49</v>
      </c>
      <c r="L48" s="190">
        <f t="shared" si="2"/>
        <v>9420</v>
      </c>
      <c r="M48" s="22">
        <f t="shared" ref="M48:N48" si="53">SUM(L48,L48*4%)</f>
        <v>9796.7999999999993</v>
      </c>
      <c r="N48" s="22">
        <f t="shared" si="53"/>
        <v>10188.671999999999</v>
      </c>
      <c r="O48" s="170">
        <v>2547403.66</v>
      </c>
      <c r="P48" s="166">
        <f t="shared" si="4"/>
        <v>20.379229280000004</v>
      </c>
      <c r="Q48" s="132">
        <f t="shared" si="5"/>
        <v>10.833</v>
      </c>
      <c r="R48" s="132">
        <f t="shared" si="6"/>
        <v>10.913500000000001</v>
      </c>
      <c r="S48" s="206">
        <f t="shared" si="7"/>
        <v>10913.5</v>
      </c>
      <c r="T48" s="167">
        <f t="shared" si="39"/>
        <v>115.85456475583864</v>
      </c>
    </row>
    <row r="49" spans="1:20" ht="52.5" customHeight="1">
      <c r="A49" s="3" t="s">
        <v>1627</v>
      </c>
      <c r="B49" s="5">
        <v>43829</v>
      </c>
      <c r="C49" s="3" t="s">
        <v>1625</v>
      </c>
      <c r="D49" s="3" t="s">
        <v>1626</v>
      </c>
      <c r="E49" s="3" t="s">
        <v>226</v>
      </c>
      <c r="F49" s="82">
        <v>800</v>
      </c>
      <c r="G49" s="165">
        <v>8.0000000000000002E-3</v>
      </c>
      <c r="H49" s="83">
        <v>882600</v>
      </c>
      <c r="I49" s="99">
        <f t="shared" si="0"/>
        <v>8.8260000000000005</v>
      </c>
      <c r="J49" s="169">
        <v>9.42</v>
      </c>
      <c r="K49" s="125">
        <v>9.49</v>
      </c>
      <c r="L49" s="190">
        <f t="shared" si="2"/>
        <v>7536</v>
      </c>
      <c r="M49" s="22">
        <f t="shared" ref="M49:N49" si="54">SUM(L49,L49*4%)</f>
        <v>7837.44</v>
      </c>
      <c r="N49" s="22">
        <f t="shared" si="54"/>
        <v>8150.9375999999993</v>
      </c>
      <c r="O49" s="170">
        <v>2037922.93</v>
      </c>
      <c r="P49" s="166">
        <f t="shared" si="4"/>
        <v>20.379229299999999</v>
      </c>
      <c r="Q49" s="132">
        <f t="shared" si="5"/>
        <v>10.833</v>
      </c>
      <c r="R49" s="132">
        <f t="shared" si="6"/>
        <v>10.913500000000001</v>
      </c>
      <c r="S49" s="206">
        <f t="shared" si="7"/>
        <v>8730.8000000000011</v>
      </c>
      <c r="T49" s="167">
        <f t="shared" si="39"/>
        <v>115.85456475583867</v>
      </c>
    </row>
    <row r="50" spans="1:20" ht="52.5" customHeight="1">
      <c r="A50" s="3" t="s">
        <v>1652</v>
      </c>
      <c r="B50" s="5">
        <v>43858</v>
      </c>
      <c r="C50" s="3" t="s">
        <v>1650</v>
      </c>
      <c r="D50" s="3" t="s">
        <v>1651</v>
      </c>
      <c r="E50" s="3" t="s">
        <v>226</v>
      </c>
      <c r="F50" s="82">
        <v>460</v>
      </c>
      <c r="G50" s="165">
        <v>8.0000000000000002E-3</v>
      </c>
      <c r="H50" s="83">
        <v>704306</v>
      </c>
      <c r="I50" s="99">
        <f t="shared" si="0"/>
        <v>12.248800000000001</v>
      </c>
      <c r="J50" s="169">
        <v>9.42</v>
      </c>
      <c r="K50" s="125">
        <v>9.49</v>
      </c>
      <c r="L50" s="190">
        <f t="shared" si="2"/>
        <v>4365.4000000000005</v>
      </c>
      <c r="M50" s="22">
        <f t="shared" ref="M50:N50" si="55">SUM(L50,L50*4%)</f>
        <v>4540.0160000000005</v>
      </c>
      <c r="N50" s="22">
        <f t="shared" si="55"/>
        <v>4721.6166400000002</v>
      </c>
      <c r="O50" s="170">
        <v>937558.71</v>
      </c>
      <c r="P50" s="166">
        <f t="shared" si="4"/>
        <v>16.305368869565218</v>
      </c>
      <c r="Q50" s="132">
        <f t="shared" si="5"/>
        <v>10.833</v>
      </c>
      <c r="R50" s="132">
        <f t="shared" si="6"/>
        <v>10.913500000000001</v>
      </c>
      <c r="S50" s="206">
        <f t="shared" si="7"/>
        <v>5020.21</v>
      </c>
      <c r="T50" s="167">
        <f t="shared" si="39"/>
        <v>114.99999999999999</v>
      </c>
    </row>
    <row r="51" spans="1:20" ht="52.5" customHeight="1">
      <c r="A51" s="7" t="s">
        <v>1657</v>
      </c>
      <c r="B51" s="9">
        <v>43875</v>
      </c>
      <c r="C51" s="7" t="s">
        <v>1655</v>
      </c>
      <c r="D51" s="7" t="s">
        <v>1656</v>
      </c>
      <c r="E51" s="7" t="s">
        <v>226</v>
      </c>
      <c r="F51" s="84">
        <v>771</v>
      </c>
      <c r="G51" s="165">
        <v>8.0000000000000002E-3</v>
      </c>
      <c r="H51" s="85">
        <v>890574.39</v>
      </c>
      <c r="I51" s="99">
        <f t="shared" si="0"/>
        <v>9.2407199999999996</v>
      </c>
      <c r="J51" s="169">
        <v>9.42</v>
      </c>
      <c r="K51" s="125">
        <v>9.49</v>
      </c>
      <c r="L51" s="190">
        <f t="shared" si="2"/>
        <v>7262.82</v>
      </c>
      <c r="M51" s="22">
        <f t="shared" ref="M51:N51" si="56">SUM(L51,L51*4%)</f>
        <v>7553.3328000000001</v>
      </c>
      <c r="N51" s="22">
        <f t="shared" si="56"/>
        <v>7855.4661120000001</v>
      </c>
      <c r="O51" s="170">
        <v>1828377.02</v>
      </c>
      <c r="P51" s="166">
        <f t="shared" si="4"/>
        <v>18.971486588845657</v>
      </c>
      <c r="Q51" s="132">
        <f t="shared" si="5"/>
        <v>10.833</v>
      </c>
      <c r="R51" s="132">
        <f t="shared" si="6"/>
        <v>10.913500000000001</v>
      </c>
      <c r="S51" s="206">
        <f t="shared" si="7"/>
        <v>8414.308500000001</v>
      </c>
      <c r="T51" s="167">
        <f t="shared" si="39"/>
        <v>115.85456475583867</v>
      </c>
    </row>
    <row r="52" spans="1:20" ht="52.5" customHeight="1">
      <c r="A52" s="7" t="s">
        <v>1676</v>
      </c>
      <c r="B52" s="9">
        <v>43888</v>
      </c>
      <c r="C52" s="7" t="s">
        <v>1674</v>
      </c>
      <c r="D52" s="7" t="s">
        <v>1675</v>
      </c>
      <c r="E52" s="7" t="s">
        <v>226</v>
      </c>
      <c r="F52" s="84">
        <v>800</v>
      </c>
      <c r="G52" s="165">
        <v>8.0000000000000002E-3</v>
      </c>
      <c r="H52" s="85">
        <v>630368</v>
      </c>
      <c r="I52" s="99">
        <f t="shared" si="0"/>
        <v>6.3036800000000008</v>
      </c>
      <c r="J52" s="169">
        <v>9.42</v>
      </c>
      <c r="K52" s="125">
        <v>9.49</v>
      </c>
      <c r="L52" s="190">
        <f t="shared" si="2"/>
        <v>7536</v>
      </c>
      <c r="M52" s="22">
        <f t="shared" ref="M52:N52" si="57">SUM(L52,L52*4%)</f>
        <v>7837.44</v>
      </c>
      <c r="N52" s="22">
        <f t="shared" si="57"/>
        <v>8150.9375999999993</v>
      </c>
      <c r="O52" s="170">
        <v>695145.11</v>
      </c>
      <c r="P52" s="166">
        <f t="shared" si="4"/>
        <v>6.9514511000000008</v>
      </c>
      <c r="Q52" s="132">
        <f t="shared" si="5"/>
        <v>10.833</v>
      </c>
      <c r="R52" s="132">
        <f t="shared" si="6"/>
        <v>10.913500000000001</v>
      </c>
      <c r="S52" s="206">
        <f t="shared" si="7"/>
        <v>8666.4</v>
      </c>
      <c r="T52" s="167">
        <f t="shared" si="39"/>
        <v>114.99999999999999</v>
      </c>
    </row>
    <row r="53" spans="1:20" ht="52.5" customHeight="1">
      <c r="A53" s="7" t="s">
        <v>1725</v>
      </c>
      <c r="B53" s="9">
        <v>43978</v>
      </c>
      <c r="C53" s="7" t="s">
        <v>1723</v>
      </c>
      <c r="D53" s="7" t="s">
        <v>1724</v>
      </c>
      <c r="E53" s="7" t="s">
        <v>226</v>
      </c>
      <c r="F53" s="84">
        <v>630</v>
      </c>
      <c r="G53" s="165">
        <v>8.0000000000000002E-3</v>
      </c>
      <c r="H53" s="85">
        <v>1125986.3999999999</v>
      </c>
      <c r="I53" s="99">
        <f t="shared" si="0"/>
        <v>14.29824</v>
      </c>
      <c r="J53" s="169">
        <v>9.42</v>
      </c>
      <c r="K53" s="125">
        <v>9.49</v>
      </c>
      <c r="L53" s="190">
        <f t="shared" si="2"/>
        <v>5978.7</v>
      </c>
      <c r="M53" s="22">
        <f t="shared" ref="M53:N53" si="58">SUM(L53,L53*4%)</f>
        <v>6217.848</v>
      </c>
      <c r="N53" s="22">
        <f t="shared" si="58"/>
        <v>6466.5619200000001</v>
      </c>
      <c r="O53" s="170">
        <v>1547009.04</v>
      </c>
      <c r="P53" s="166">
        <f t="shared" si="4"/>
        <v>19.644559238095241</v>
      </c>
      <c r="Q53" s="132">
        <f t="shared" si="5"/>
        <v>10.833</v>
      </c>
      <c r="R53" s="132">
        <f t="shared" si="6"/>
        <v>10.913500000000001</v>
      </c>
      <c r="S53" s="206">
        <f t="shared" si="7"/>
        <v>6875.5050000000001</v>
      </c>
      <c r="T53" s="167">
        <f t="shared" si="39"/>
        <v>115.00000000000001</v>
      </c>
    </row>
    <row r="54" spans="1:20" ht="52.5" customHeight="1">
      <c r="A54" s="7" t="s">
        <v>1741</v>
      </c>
      <c r="B54" s="9">
        <v>44005</v>
      </c>
      <c r="C54" s="7" t="s">
        <v>1739</v>
      </c>
      <c r="D54" s="7" t="s">
        <v>1740</v>
      </c>
      <c r="E54" s="7" t="s">
        <v>226</v>
      </c>
      <c r="F54" s="84">
        <v>800</v>
      </c>
      <c r="G54" s="165">
        <v>8.0000000000000002E-3</v>
      </c>
      <c r="H54" s="85">
        <v>882600</v>
      </c>
      <c r="I54" s="99">
        <f t="shared" si="0"/>
        <v>8.8260000000000005</v>
      </c>
      <c r="J54" s="169">
        <v>9.42</v>
      </c>
      <c r="K54" s="125">
        <v>9.49</v>
      </c>
      <c r="L54" s="190">
        <f t="shared" si="2"/>
        <v>7536</v>
      </c>
      <c r="M54" s="22">
        <f t="shared" ref="M54:N54" si="59">SUM(L54,L54*4%)</f>
        <v>7837.44</v>
      </c>
      <c r="N54" s="22">
        <f t="shared" si="59"/>
        <v>8150.9375999999993</v>
      </c>
      <c r="O54" s="170">
        <v>2037922.93</v>
      </c>
      <c r="P54" s="166">
        <f t="shared" si="4"/>
        <v>20.379229299999999</v>
      </c>
      <c r="Q54" s="132">
        <f t="shared" si="5"/>
        <v>10.833</v>
      </c>
      <c r="R54" s="132">
        <f t="shared" si="6"/>
        <v>10.913500000000001</v>
      </c>
      <c r="S54" s="206">
        <f t="shared" si="7"/>
        <v>8730.8000000000011</v>
      </c>
      <c r="T54" s="167">
        <f t="shared" si="39"/>
        <v>115.85456475583867</v>
      </c>
    </row>
    <row r="55" spans="1:20" ht="52.5" customHeight="1">
      <c r="A55" s="7" t="s">
        <v>1758</v>
      </c>
      <c r="B55" s="9">
        <v>44012</v>
      </c>
      <c r="C55" s="7" t="s">
        <v>1756</v>
      </c>
      <c r="D55" s="7" t="s">
        <v>1757</v>
      </c>
      <c r="E55" s="7" t="s">
        <v>226</v>
      </c>
      <c r="F55" s="84">
        <v>800</v>
      </c>
      <c r="G55" s="165">
        <v>8.0000000000000002E-3</v>
      </c>
      <c r="H55" s="85">
        <v>729184</v>
      </c>
      <c r="I55" s="99">
        <f t="shared" si="0"/>
        <v>7.2918399999999997</v>
      </c>
      <c r="J55" s="169">
        <v>9.42</v>
      </c>
      <c r="K55" s="125">
        <v>9.49</v>
      </c>
      <c r="L55" s="190">
        <f t="shared" si="2"/>
        <v>7536</v>
      </c>
      <c r="M55" s="22">
        <f t="shared" ref="M55:N55" si="60">SUM(L55,L55*4%)</f>
        <v>7837.44</v>
      </c>
      <c r="N55" s="22">
        <f t="shared" si="60"/>
        <v>8150.9375999999993</v>
      </c>
      <c r="O55" s="170">
        <v>2037922.93</v>
      </c>
      <c r="P55" s="166">
        <f t="shared" si="4"/>
        <v>20.379229299999999</v>
      </c>
      <c r="Q55" s="132">
        <f t="shared" si="5"/>
        <v>10.833</v>
      </c>
      <c r="R55" s="132">
        <f t="shared" si="6"/>
        <v>10.913500000000001</v>
      </c>
      <c r="S55" s="206">
        <f t="shared" si="7"/>
        <v>8730.8000000000011</v>
      </c>
      <c r="T55" s="167">
        <f t="shared" si="39"/>
        <v>115.85456475583867</v>
      </c>
    </row>
    <row r="56" spans="1:20" ht="52.5" customHeight="1">
      <c r="A56" s="3" t="s">
        <v>1761</v>
      </c>
      <c r="B56" s="5">
        <v>44014</v>
      </c>
      <c r="C56" s="3" t="s">
        <v>1759</v>
      </c>
      <c r="D56" s="3" t="s">
        <v>1760</v>
      </c>
      <c r="E56" s="3" t="s">
        <v>226</v>
      </c>
      <c r="F56" s="82">
        <v>584</v>
      </c>
      <c r="G56" s="165">
        <v>8.0000000000000002E-3</v>
      </c>
      <c r="H56" s="83">
        <v>353349.2</v>
      </c>
      <c r="I56" s="99">
        <f t="shared" si="0"/>
        <v>4.8403999999999998</v>
      </c>
      <c r="J56" s="169">
        <v>9.42</v>
      </c>
      <c r="K56" s="125">
        <v>9.49</v>
      </c>
      <c r="L56" s="190">
        <f t="shared" si="2"/>
        <v>5501.28</v>
      </c>
      <c r="M56" s="22">
        <f t="shared" ref="M56:N56" si="61">SUM(L56,L56*4%)</f>
        <v>5721.3311999999996</v>
      </c>
      <c r="N56" s="22">
        <f t="shared" si="61"/>
        <v>5950.184448</v>
      </c>
      <c r="O56" s="170">
        <v>1487683.74</v>
      </c>
      <c r="P56" s="166">
        <f t="shared" si="4"/>
        <v>20.379229315068493</v>
      </c>
      <c r="Q56" s="132">
        <f t="shared" si="5"/>
        <v>10.833</v>
      </c>
      <c r="R56" s="132">
        <f t="shared" si="6"/>
        <v>10.913500000000001</v>
      </c>
      <c r="S56" s="206">
        <f t="shared" si="7"/>
        <v>6373.4840000000004</v>
      </c>
      <c r="T56" s="167">
        <f t="shared" si="39"/>
        <v>115.85456475583867</v>
      </c>
    </row>
    <row r="57" spans="1:20" ht="52.5" customHeight="1">
      <c r="A57" s="7" t="s">
        <v>1764</v>
      </c>
      <c r="B57" s="9">
        <v>44019</v>
      </c>
      <c r="C57" s="7" t="s">
        <v>1762</v>
      </c>
      <c r="D57" s="7" t="s">
        <v>1763</v>
      </c>
      <c r="E57" s="7" t="s">
        <v>226</v>
      </c>
      <c r="F57" s="84">
        <v>1266</v>
      </c>
      <c r="G57" s="165">
        <v>8.0000000000000002E-3</v>
      </c>
      <c r="H57" s="85">
        <v>1447721.64</v>
      </c>
      <c r="I57" s="99">
        <f t="shared" si="0"/>
        <v>9.14832</v>
      </c>
      <c r="J57" s="169">
        <v>9.42</v>
      </c>
      <c r="K57" s="125">
        <v>9.49</v>
      </c>
      <c r="L57" s="190">
        <f t="shared" si="2"/>
        <v>11925.72</v>
      </c>
      <c r="M57" s="22">
        <f t="shared" ref="M57:N57" si="62">SUM(L57,L57*4%)</f>
        <v>12402.748799999999</v>
      </c>
      <c r="N57" s="22">
        <f t="shared" si="62"/>
        <v>12898.858752</v>
      </c>
      <c r="O57" s="170">
        <v>2481796.54</v>
      </c>
      <c r="P57" s="166">
        <f t="shared" si="4"/>
        <v>15.682758546603477</v>
      </c>
      <c r="Q57" s="132">
        <f t="shared" si="5"/>
        <v>10.833</v>
      </c>
      <c r="R57" s="132">
        <f t="shared" si="6"/>
        <v>10.913500000000001</v>
      </c>
      <c r="S57" s="206">
        <f t="shared" si="7"/>
        <v>13816.491000000002</v>
      </c>
      <c r="T57" s="167">
        <f t="shared" si="39"/>
        <v>115.85456475583867</v>
      </c>
    </row>
    <row r="58" spans="1:20" ht="52.5" customHeight="1">
      <c r="A58" s="7" t="s">
        <v>1788</v>
      </c>
      <c r="B58" s="9">
        <v>44026</v>
      </c>
      <c r="C58" s="7" t="s">
        <v>1786</v>
      </c>
      <c r="D58" s="7" t="s">
        <v>1787</v>
      </c>
      <c r="E58" s="7" t="s">
        <v>226</v>
      </c>
      <c r="F58" s="84">
        <v>274</v>
      </c>
      <c r="G58" s="165">
        <v>8.0000000000000002E-3</v>
      </c>
      <c r="H58" s="85">
        <v>223499.06</v>
      </c>
      <c r="I58" s="99">
        <f t="shared" si="0"/>
        <v>6.5255200000000002</v>
      </c>
      <c r="J58" s="169">
        <v>9.42</v>
      </c>
      <c r="K58" s="125">
        <v>9.49</v>
      </c>
      <c r="L58" s="190">
        <f t="shared" si="2"/>
        <v>2581.08</v>
      </c>
      <c r="M58" s="22">
        <f t="shared" ref="M58:N58" si="63">SUM(L58,L58*4%)</f>
        <v>2684.3231999999998</v>
      </c>
      <c r="N58" s="22">
        <f t="shared" si="63"/>
        <v>2791.6961279999996</v>
      </c>
      <c r="O58" s="170">
        <v>697988.6</v>
      </c>
      <c r="P58" s="166">
        <f t="shared" si="4"/>
        <v>20.379229197080292</v>
      </c>
      <c r="Q58" s="132">
        <f t="shared" si="5"/>
        <v>10.833</v>
      </c>
      <c r="R58" s="132">
        <f t="shared" si="6"/>
        <v>10.913500000000001</v>
      </c>
      <c r="S58" s="206">
        <f t="shared" si="7"/>
        <v>2990.2990000000004</v>
      </c>
      <c r="T58" s="167">
        <f t="shared" si="39"/>
        <v>115.85456475583867</v>
      </c>
    </row>
    <row r="59" spans="1:20" ht="52.5" customHeight="1">
      <c r="A59" s="7" t="s">
        <v>1826</v>
      </c>
      <c r="B59" s="9">
        <v>44054</v>
      </c>
      <c r="C59" s="7" t="s">
        <v>1824</v>
      </c>
      <c r="D59" s="7" t="s">
        <v>1825</v>
      </c>
      <c r="E59" s="7" t="s">
        <v>226</v>
      </c>
      <c r="F59" s="84">
        <v>800</v>
      </c>
      <c r="G59" s="165">
        <v>8.0000000000000002E-3</v>
      </c>
      <c r="H59" s="85">
        <v>1149640</v>
      </c>
      <c r="I59" s="99">
        <f t="shared" si="0"/>
        <v>11.496400000000001</v>
      </c>
      <c r="J59" s="169">
        <v>9.42</v>
      </c>
      <c r="K59" s="125">
        <v>9.49</v>
      </c>
      <c r="L59" s="190">
        <f t="shared" si="2"/>
        <v>7592</v>
      </c>
      <c r="M59" s="22">
        <f t="shared" ref="M59:N59" si="64">SUM(L59,L59*4%)</f>
        <v>7895.68</v>
      </c>
      <c r="N59" s="22">
        <f t="shared" si="64"/>
        <v>8211.5072</v>
      </c>
      <c r="O59" s="170">
        <v>1483420.94</v>
      </c>
      <c r="P59" s="166">
        <f t="shared" si="4"/>
        <v>14.834209399999999</v>
      </c>
      <c r="Q59" s="132">
        <f t="shared" si="5"/>
        <v>10.833</v>
      </c>
      <c r="R59" s="132">
        <f t="shared" si="6"/>
        <v>10.913500000000001</v>
      </c>
      <c r="S59" s="206">
        <f t="shared" si="7"/>
        <v>8730.8000000000011</v>
      </c>
      <c r="T59" s="167">
        <f t="shared" si="39"/>
        <v>115.00000000000001</v>
      </c>
    </row>
    <row r="60" spans="1:20" ht="52.5" customHeight="1">
      <c r="A60" s="7" t="s">
        <v>1869</v>
      </c>
      <c r="B60" s="9">
        <v>44089</v>
      </c>
      <c r="C60" s="7" t="s">
        <v>1867</v>
      </c>
      <c r="D60" s="7" t="s">
        <v>1868</v>
      </c>
      <c r="E60" s="7" t="s">
        <v>226</v>
      </c>
      <c r="F60" s="84">
        <v>324</v>
      </c>
      <c r="G60" s="165">
        <v>8.0000000000000002E-3</v>
      </c>
      <c r="H60" s="85">
        <v>496076.4</v>
      </c>
      <c r="I60" s="99">
        <f t="shared" si="0"/>
        <v>12.248800000000001</v>
      </c>
      <c r="J60" s="169">
        <v>9.42</v>
      </c>
      <c r="K60" s="125">
        <v>9.49</v>
      </c>
      <c r="L60" s="190">
        <f t="shared" si="2"/>
        <v>3074.76</v>
      </c>
      <c r="M60" s="22">
        <f t="shared" ref="M60:N60" si="65">SUM(L60,L60*4%)</f>
        <v>3197.7504000000004</v>
      </c>
      <c r="N60" s="22">
        <f t="shared" si="65"/>
        <v>3325.6604160000002</v>
      </c>
      <c r="O60" s="170">
        <v>651026.09</v>
      </c>
      <c r="P60" s="166">
        <f t="shared" si="4"/>
        <v>16.074718271604937</v>
      </c>
      <c r="Q60" s="132">
        <f t="shared" si="5"/>
        <v>10.833</v>
      </c>
      <c r="R60" s="132">
        <f t="shared" si="6"/>
        <v>10.913500000000001</v>
      </c>
      <c r="S60" s="206">
        <f t="shared" si="7"/>
        <v>3535.9740000000002</v>
      </c>
      <c r="T60" s="167">
        <f t="shared" si="39"/>
        <v>114.99999999999999</v>
      </c>
    </row>
    <row r="61" spans="1:20" ht="52.5" customHeight="1">
      <c r="A61" s="3" t="s">
        <v>1959</v>
      </c>
      <c r="B61" s="5">
        <v>44173</v>
      </c>
      <c r="C61" s="3" t="s">
        <v>1957</v>
      </c>
      <c r="D61" s="3" t="s">
        <v>1958</v>
      </c>
      <c r="E61" s="3" t="s">
        <v>182</v>
      </c>
      <c r="F61" s="82">
        <v>920</v>
      </c>
      <c r="G61" s="165">
        <v>8.0000000000000002E-3</v>
      </c>
      <c r="H61" s="83">
        <v>1016158.4</v>
      </c>
      <c r="I61" s="99">
        <f t="shared" si="0"/>
        <v>8.8361599999999996</v>
      </c>
      <c r="J61" s="169">
        <v>9.42</v>
      </c>
      <c r="K61" s="125">
        <v>9.49</v>
      </c>
      <c r="L61" s="190">
        <f t="shared" si="2"/>
        <v>8666.4</v>
      </c>
      <c r="M61" s="22">
        <f t="shared" ref="M61:N61" si="66">SUM(L61,L61*4%)</f>
        <v>9013.0560000000005</v>
      </c>
      <c r="N61" s="22">
        <f t="shared" si="66"/>
        <v>9373.5782400000007</v>
      </c>
      <c r="O61" s="170">
        <v>2343611.37</v>
      </c>
      <c r="P61" s="166">
        <f t="shared" si="4"/>
        <v>20.379229304347827</v>
      </c>
      <c r="Q61" s="132">
        <f t="shared" si="5"/>
        <v>10.833</v>
      </c>
      <c r="R61" s="132">
        <f t="shared" si="6"/>
        <v>10.913500000000001</v>
      </c>
      <c r="S61" s="206">
        <f t="shared" si="7"/>
        <v>10040.42</v>
      </c>
      <c r="T61" s="167">
        <f t="shared" si="39"/>
        <v>115.85456475583864</v>
      </c>
    </row>
    <row r="62" spans="1:20" ht="52.5" customHeight="1">
      <c r="A62" s="7" t="s">
        <v>2264</v>
      </c>
      <c r="B62" s="9">
        <v>44508</v>
      </c>
      <c r="C62" s="7" t="s">
        <v>2262</v>
      </c>
      <c r="D62" s="7" t="s">
        <v>2263</v>
      </c>
      <c r="E62" s="7" t="s">
        <v>182</v>
      </c>
      <c r="F62" s="84">
        <v>748</v>
      </c>
      <c r="G62" s="165">
        <v>8.0000000000000002E-3</v>
      </c>
      <c r="H62" s="85">
        <v>1145262.8</v>
      </c>
      <c r="I62" s="99">
        <f t="shared" si="0"/>
        <v>12.248799999999999</v>
      </c>
      <c r="J62" s="169">
        <v>9.42</v>
      </c>
      <c r="K62" s="125">
        <v>9.49</v>
      </c>
      <c r="L62" s="190">
        <f t="shared" si="2"/>
        <v>7098.52</v>
      </c>
      <c r="M62" s="22">
        <f t="shared" ref="M62:N62" si="67">SUM(L62,L62*4%)</f>
        <v>7382.4608000000007</v>
      </c>
      <c r="N62" s="22">
        <f t="shared" si="67"/>
        <v>7677.7592320000003</v>
      </c>
      <c r="O62" s="170">
        <v>1440855.78</v>
      </c>
      <c r="P62" s="166">
        <f t="shared" si="4"/>
        <v>15.410222245989306</v>
      </c>
      <c r="Q62" s="132">
        <f t="shared" si="5"/>
        <v>10.833</v>
      </c>
      <c r="R62" s="132">
        <f t="shared" si="6"/>
        <v>10.913500000000001</v>
      </c>
      <c r="S62" s="206">
        <f t="shared" si="7"/>
        <v>8163.2980000000007</v>
      </c>
      <c r="T62" s="167">
        <f t="shared" si="39"/>
        <v>115.00000000000001</v>
      </c>
    </row>
    <row r="63" spans="1:20" ht="52.5" customHeight="1">
      <c r="A63" s="3" t="s">
        <v>2279</v>
      </c>
      <c r="B63" s="5">
        <v>44518</v>
      </c>
      <c r="C63" s="3" t="s">
        <v>2277</v>
      </c>
      <c r="D63" s="3" t="s">
        <v>2278</v>
      </c>
      <c r="E63" s="3" t="s">
        <v>182</v>
      </c>
      <c r="F63" s="82">
        <v>600</v>
      </c>
      <c r="G63" s="165">
        <v>8.0000000000000002E-3</v>
      </c>
      <c r="H63" s="83">
        <v>546888</v>
      </c>
      <c r="I63" s="99">
        <f t="shared" si="0"/>
        <v>7.2918400000000005</v>
      </c>
      <c r="J63" s="169">
        <v>9.42</v>
      </c>
      <c r="K63" s="125">
        <v>9.49</v>
      </c>
      <c r="L63" s="190">
        <f t="shared" si="2"/>
        <v>5652</v>
      </c>
      <c r="M63" s="22">
        <f t="shared" ref="M63:N63" si="68">SUM(L63,L63*4%)</f>
        <v>5878.08</v>
      </c>
      <c r="N63" s="22">
        <f t="shared" si="68"/>
        <v>6113.2031999999999</v>
      </c>
      <c r="O63" s="170">
        <v>1416017.55</v>
      </c>
      <c r="P63" s="166">
        <f t="shared" si="4"/>
        <v>18.880234000000002</v>
      </c>
      <c r="Q63" s="132">
        <f t="shared" si="5"/>
        <v>10.833</v>
      </c>
      <c r="R63" s="132">
        <f t="shared" si="6"/>
        <v>10.913500000000001</v>
      </c>
      <c r="S63" s="206">
        <f t="shared" si="7"/>
        <v>6548.1</v>
      </c>
      <c r="T63" s="167">
        <f t="shared" si="39"/>
        <v>115.85456475583864</v>
      </c>
    </row>
    <row r="64" spans="1:20" ht="52.5" customHeight="1">
      <c r="A64" s="7" t="s">
        <v>2347</v>
      </c>
      <c r="B64" s="9">
        <v>44602</v>
      </c>
      <c r="C64" s="7" t="s">
        <v>2345</v>
      </c>
      <c r="D64" s="7" t="s">
        <v>2346</v>
      </c>
      <c r="E64" s="7" t="s">
        <v>182</v>
      </c>
      <c r="F64" s="84">
        <v>450</v>
      </c>
      <c r="G64" s="165">
        <v>8.0000000000000002E-3</v>
      </c>
      <c r="H64" s="85">
        <v>518494.5</v>
      </c>
      <c r="I64" s="99">
        <f t="shared" si="0"/>
        <v>9.2176799999999997</v>
      </c>
      <c r="J64" s="169">
        <v>9.42</v>
      </c>
      <c r="K64" s="125">
        <v>9.49</v>
      </c>
      <c r="L64" s="190">
        <f t="shared" si="2"/>
        <v>4239</v>
      </c>
      <c r="M64" s="22">
        <f t="shared" ref="M64:N64" si="69">SUM(L64,L64*4%)</f>
        <v>4408.5600000000004</v>
      </c>
      <c r="N64" s="22">
        <f t="shared" si="69"/>
        <v>4584.9024000000009</v>
      </c>
      <c r="O64" s="170">
        <v>751529.72</v>
      </c>
      <c r="P64" s="166">
        <f t="shared" si="4"/>
        <v>13.360528355555555</v>
      </c>
      <c r="Q64" s="132">
        <f t="shared" si="5"/>
        <v>10.833</v>
      </c>
      <c r="R64" s="132">
        <f t="shared" si="6"/>
        <v>10.913500000000001</v>
      </c>
      <c r="S64" s="206">
        <f t="shared" si="7"/>
        <v>4911.0750000000007</v>
      </c>
      <c r="T64" s="167">
        <f t="shared" si="39"/>
        <v>115.85456475583867</v>
      </c>
    </row>
    <row r="65" spans="1:20" ht="52.5" customHeight="1">
      <c r="A65" s="3" t="s">
        <v>659</v>
      </c>
      <c r="B65" s="5">
        <v>42865</v>
      </c>
      <c r="C65" s="3" t="s">
        <v>656</v>
      </c>
      <c r="D65" s="3" t="s">
        <v>657</v>
      </c>
      <c r="E65" s="3" t="s">
        <v>658</v>
      </c>
      <c r="F65" s="82">
        <v>800</v>
      </c>
      <c r="G65" s="165">
        <v>8.0000000000000002E-3</v>
      </c>
      <c r="H65" s="83">
        <v>729184</v>
      </c>
      <c r="I65" s="99">
        <f t="shared" si="0"/>
        <v>7.2918399999999997</v>
      </c>
      <c r="J65" s="169">
        <v>9.42</v>
      </c>
      <c r="K65" s="125">
        <v>9.49</v>
      </c>
      <c r="L65" s="190">
        <f t="shared" si="2"/>
        <v>7536</v>
      </c>
      <c r="M65" s="22">
        <f t="shared" ref="M65:N65" si="70">SUM(L65,L65*4%)</f>
        <v>7837.44</v>
      </c>
      <c r="N65" s="22">
        <f t="shared" si="70"/>
        <v>8150.9375999999993</v>
      </c>
      <c r="O65" s="170">
        <v>2001894.27</v>
      </c>
      <c r="P65" s="166">
        <f t="shared" si="4"/>
        <v>20.0189427</v>
      </c>
      <c r="Q65" s="132">
        <f t="shared" si="5"/>
        <v>10.833</v>
      </c>
      <c r="R65" s="132">
        <f t="shared" si="6"/>
        <v>10.913500000000001</v>
      </c>
      <c r="S65" s="206">
        <f t="shared" si="7"/>
        <v>8730.8000000000011</v>
      </c>
      <c r="T65" s="167">
        <f t="shared" si="39"/>
        <v>115.85456475583867</v>
      </c>
    </row>
    <row r="66" spans="1:20" ht="52.5" customHeight="1">
      <c r="A66" s="7" t="s">
        <v>689</v>
      </c>
      <c r="B66" s="9">
        <v>42887</v>
      </c>
      <c r="C66" s="7" t="s">
        <v>687</v>
      </c>
      <c r="D66" s="7" t="s">
        <v>688</v>
      </c>
      <c r="E66" s="7" t="s">
        <v>658</v>
      </c>
      <c r="F66" s="84">
        <v>982</v>
      </c>
      <c r="G66" s="165">
        <v>8.0000000000000002E-3</v>
      </c>
      <c r="H66" s="85">
        <v>1503540.2</v>
      </c>
      <c r="I66" s="99">
        <f t="shared" ref="I66:I83" si="71">PRODUCT(H66,G66)/F66</f>
        <v>12.248799999999999</v>
      </c>
      <c r="J66" s="169">
        <v>9.42</v>
      </c>
      <c r="K66" s="125">
        <v>9.49</v>
      </c>
      <c r="L66" s="190">
        <f t="shared" si="2"/>
        <v>9319.18</v>
      </c>
      <c r="M66" s="22">
        <f t="shared" ref="M66:N66" si="72">SUM(L66,L66*4%)</f>
        <v>9691.9472000000005</v>
      </c>
      <c r="N66" s="22">
        <f t="shared" si="72"/>
        <v>10079.625088000001</v>
      </c>
      <c r="O66" s="170">
        <v>1774214.87</v>
      </c>
      <c r="P66" s="166">
        <f t="shared" si="4"/>
        <v>14.453888961303464</v>
      </c>
      <c r="Q66" s="132">
        <f t="shared" si="5"/>
        <v>10.833</v>
      </c>
      <c r="R66" s="132">
        <f t="shared" si="6"/>
        <v>10.913500000000001</v>
      </c>
      <c r="S66" s="206">
        <f t="shared" si="7"/>
        <v>10717.057000000001</v>
      </c>
      <c r="T66" s="167">
        <f t="shared" ref="T66:T83" si="73">S66/L66*100</f>
        <v>115.00000000000001</v>
      </c>
    </row>
    <row r="67" spans="1:20" ht="52.5" customHeight="1">
      <c r="A67" s="3" t="s">
        <v>724</v>
      </c>
      <c r="B67" s="5">
        <v>42928</v>
      </c>
      <c r="C67" s="3" t="s">
        <v>721</v>
      </c>
      <c r="D67" s="3" t="s">
        <v>722</v>
      </c>
      <c r="E67" s="3" t="s">
        <v>723</v>
      </c>
      <c r="F67" s="82">
        <v>993</v>
      </c>
      <c r="G67" s="165">
        <v>8.0000000000000002E-3</v>
      </c>
      <c r="H67" s="83">
        <v>905099.64</v>
      </c>
      <c r="I67" s="99">
        <f t="shared" si="71"/>
        <v>7.2918400000000005</v>
      </c>
      <c r="J67" s="169">
        <v>9.42</v>
      </c>
      <c r="K67" s="125">
        <v>9.49</v>
      </c>
      <c r="L67" s="190">
        <f t="shared" ref="L67:L83" si="74">IF(I67&gt;K67,F67*K67,IF(J67&gt;I67,F67*J67, IF(K67&gt;I67&gt;J67,F67*I67)))</f>
        <v>9354.06</v>
      </c>
      <c r="M67" s="22">
        <f t="shared" ref="M67:N67" si="75">SUM(L67,L67*4%)</f>
        <v>9728.2223999999987</v>
      </c>
      <c r="N67" s="22">
        <f t="shared" si="75"/>
        <v>10117.351295999999</v>
      </c>
      <c r="O67" s="170">
        <v>2529571.8399999999</v>
      </c>
      <c r="P67" s="166">
        <f t="shared" ref="P67:P83" si="76">O67*G67/F67</f>
        <v>20.379229325276938</v>
      </c>
      <c r="Q67" s="132">
        <f t="shared" ref="Q67:Q83" si="77">SUM(J67,J67*15%)</f>
        <v>10.833</v>
      </c>
      <c r="R67" s="132">
        <f t="shared" ref="R67:R83" si="78">SUM(K67,K67*15%)</f>
        <v>10.913500000000001</v>
      </c>
      <c r="S67" s="206">
        <f t="shared" ref="S67:S83" si="79">IF(P67&gt;R67,F67*R67,IF(Q67&gt;P67,F67*Q67, IF(R67&gt;P67&gt;Q67,F67*P67)))</f>
        <v>10837.105500000001</v>
      </c>
      <c r="T67" s="167">
        <f t="shared" si="73"/>
        <v>115.85456475583867</v>
      </c>
    </row>
    <row r="68" spans="1:20" ht="52.5" customHeight="1">
      <c r="A68" s="3" t="s">
        <v>736</v>
      </c>
      <c r="B68" s="5">
        <v>42940</v>
      </c>
      <c r="C68" s="3" t="s">
        <v>734</v>
      </c>
      <c r="D68" s="3" t="s">
        <v>735</v>
      </c>
      <c r="E68" s="3" t="s">
        <v>658</v>
      </c>
      <c r="F68" s="82">
        <v>605</v>
      </c>
      <c r="G68" s="165">
        <v>8.0000000000000002E-3</v>
      </c>
      <c r="H68" s="83">
        <v>455554.15</v>
      </c>
      <c r="I68" s="99">
        <f t="shared" si="71"/>
        <v>6.0238565289256201</v>
      </c>
      <c r="J68" s="169">
        <v>9.42</v>
      </c>
      <c r="K68" s="125">
        <v>9.49</v>
      </c>
      <c r="L68" s="190">
        <f t="shared" si="74"/>
        <v>5699.1</v>
      </c>
      <c r="M68" s="22">
        <f t="shared" ref="M68:N68" si="80">SUM(L68,L68*4%)</f>
        <v>5927.0640000000003</v>
      </c>
      <c r="N68" s="22">
        <f t="shared" si="80"/>
        <v>6164.1465600000001</v>
      </c>
      <c r="O68" s="170">
        <v>1073019.27</v>
      </c>
      <c r="P68" s="166">
        <f t="shared" si="76"/>
        <v>14.188684561983472</v>
      </c>
      <c r="Q68" s="132">
        <f t="shared" si="77"/>
        <v>10.833</v>
      </c>
      <c r="R68" s="132">
        <f t="shared" si="78"/>
        <v>10.913500000000001</v>
      </c>
      <c r="S68" s="206">
        <f t="shared" si="79"/>
        <v>6602.6675000000005</v>
      </c>
      <c r="T68" s="167">
        <f t="shared" si="73"/>
        <v>115.85456475583864</v>
      </c>
    </row>
    <row r="69" spans="1:20" ht="52.5" customHeight="1">
      <c r="A69" s="7" t="s">
        <v>739</v>
      </c>
      <c r="B69" s="9">
        <v>42943</v>
      </c>
      <c r="C69" s="7" t="s">
        <v>737</v>
      </c>
      <c r="D69" s="7" t="s">
        <v>738</v>
      </c>
      <c r="E69" s="7" t="s">
        <v>723</v>
      </c>
      <c r="F69" s="84">
        <v>1262</v>
      </c>
      <c r="G69" s="165">
        <v>8.0000000000000002E-3</v>
      </c>
      <c r="H69" s="85">
        <v>1932248.2</v>
      </c>
      <c r="I69" s="99">
        <f t="shared" si="71"/>
        <v>12.248799999999999</v>
      </c>
      <c r="J69" s="169">
        <v>9.42</v>
      </c>
      <c r="K69" s="125">
        <v>9.49</v>
      </c>
      <c r="L69" s="190">
        <f t="shared" si="74"/>
        <v>11976.380000000001</v>
      </c>
      <c r="M69" s="22">
        <f t="shared" ref="M69:N69" si="81">SUM(L69,L69*4%)</f>
        <v>12455.435200000002</v>
      </c>
      <c r="N69" s="22">
        <f t="shared" si="81"/>
        <v>12953.652608000002</v>
      </c>
      <c r="O69" s="170">
        <v>2330044.65</v>
      </c>
      <c r="P69" s="166">
        <f t="shared" si="76"/>
        <v>14.770489064976227</v>
      </c>
      <c r="Q69" s="132">
        <f t="shared" si="77"/>
        <v>10.833</v>
      </c>
      <c r="R69" s="132">
        <f t="shared" si="78"/>
        <v>10.913500000000001</v>
      </c>
      <c r="S69" s="206">
        <f t="shared" si="79"/>
        <v>13772.837000000001</v>
      </c>
      <c r="T69" s="167">
        <f t="shared" si="73"/>
        <v>114.99999999999999</v>
      </c>
    </row>
    <row r="70" spans="1:20" ht="52.5" customHeight="1">
      <c r="A70" s="3" t="s">
        <v>761</v>
      </c>
      <c r="B70" s="5">
        <v>42968</v>
      </c>
      <c r="C70" s="3" t="s">
        <v>759</v>
      </c>
      <c r="D70" s="3" t="s">
        <v>760</v>
      </c>
      <c r="E70" s="3" t="s">
        <v>658</v>
      </c>
      <c r="F70" s="82">
        <v>509</v>
      </c>
      <c r="G70" s="165">
        <v>8.0000000000000002E-3</v>
      </c>
      <c r="H70" s="83">
        <v>779329.9</v>
      </c>
      <c r="I70" s="99">
        <f t="shared" si="71"/>
        <v>12.248800000000001</v>
      </c>
      <c r="J70" s="169">
        <v>9.42</v>
      </c>
      <c r="K70" s="125">
        <v>9.49</v>
      </c>
      <c r="L70" s="190">
        <f t="shared" si="74"/>
        <v>4830.41</v>
      </c>
      <c r="M70" s="22">
        <f t="shared" ref="M70:N70" si="82">SUM(L70,L70*4%)</f>
        <v>5023.6264000000001</v>
      </c>
      <c r="N70" s="22">
        <f t="shared" si="82"/>
        <v>5224.5714559999997</v>
      </c>
      <c r="O70" s="170">
        <v>779753.95</v>
      </c>
      <c r="P70" s="166">
        <f t="shared" si="76"/>
        <v>12.255464833005892</v>
      </c>
      <c r="Q70" s="132">
        <f t="shared" si="77"/>
        <v>10.833</v>
      </c>
      <c r="R70" s="132">
        <f t="shared" si="78"/>
        <v>10.913500000000001</v>
      </c>
      <c r="S70" s="206">
        <f t="shared" si="79"/>
        <v>5554.9715000000006</v>
      </c>
      <c r="T70" s="167">
        <f t="shared" si="73"/>
        <v>115.00000000000001</v>
      </c>
    </row>
    <row r="71" spans="1:20" ht="52.5" customHeight="1">
      <c r="A71" s="3" t="s">
        <v>802</v>
      </c>
      <c r="B71" s="5">
        <v>43011</v>
      </c>
      <c r="C71" s="3" t="s">
        <v>800</v>
      </c>
      <c r="D71" s="3" t="s">
        <v>801</v>
      </c>
      <c r="E71" s="3" t="s">
        <v>723</v>
      </c>
      <c r="F71" s="82">
        <v>920</v>
      </c>
      <c r="G71" s="165">
        <v>8.0000000000000002E-3</v>
      </c>
      <c r="H71" s="83">
        <v>1012138</v>
      </c>
      <c r="I71" s="99">
        <f t="shared" si="71"/>
        <v>8.8011999999999997</v>
      </c>
      <c r="J71" s="169">
        <v>9.42</v>
      </c>
      <c r="K71" s="125">
        <v>9.49</v>
      </c>
      <c r="L71" s="190">
        <f t="shared" si="74"/>
        <v>8666.4</v>
      </c>
      <c r="M71" s="22">
        <f t="shared" ref="M71:N71" si="83">SUM(L71,L71*4%)</f>
        <v>9013.0560000000005</v>
      </c>
      <c r="N71" s="22">
        <f t="shared" si="83"/>
        <v>9373.5782400000007</v>
      </c>
      <c r="O71" s="170">
        <v>2343611.37</v>
      </c>
      <c r="P71" s="166">
        <f t="shared" si="76"/>
        <v>20.379229304347827</v>
      </c>
      <c r="Q71" s="132">
        <f t="shared" si="77"/>
        <v>10.833</v>
      </c>
      <c r="R71" s="132">
        <f t="shared" si="78"/>
        <v>10.913500000000001</v>
      </c>
      <c r="S71" s="206">
        <f t="shared" si="79"/>
        <v>10040.42</v>
      </c>
      <c r="T71" s="167">
        <f t="shared" si="73"/>
        <v>115.85456475583864</v>
      </c>
    </row>
    <row r="72" spans="1:20" ht="52.5" customHeight="1">
      <c r="A72" s="7" t="s">
        <v>844</v>
      </c>
      <c r="B72" s="9">
        <v>43042</v>
      </c>
      <c r="C72" s="7" t="s">
        <v>842</v>
      </c>
      <c r="D72" s="7" t="s">
        <v>843</v>
      </c>
      <c r="E72" s="7" t="s">
        <v>723</v>
      </c>
      <c r="F72" s="84">
        <v>433</v>
      </c>
      <c r="G72" s="165">
        <v>8.0000000000000002E-3</v>
      </c>
      <c r="H72" s="85">
        <v>662966.30000000005</v>
      </c>
      <c r="I72" s="99">
        <f t="shared" si="71"/>
        <v>12.248800000000001</v>
      </c>
      <c r="J72" s="169">
        <v>9.42</v>
      </c>
      <c r="K72" s="125">
        <v>9.49</v>
      </c>
      <c r="L72" s="190">
        <f t="shared" si="74"/>
        <v>4109.17</v>
      </c>
      <c r="M72" s="22">
        <f t="shared" ref="M72:N72" si="84">SUM(L72,L72*4%)</f>
        <v>4273.5367999999999</v>
      </c>
      <c r="N72" s="22">
        <f t="shared" si="84"/>
        <v>4444.4782720000003</v>
      </c>
      <c r="O72" s="170">
        <v>924681.58</v>
      </c>
      <c r="P72" s="166">
        <f t="shared" si="76"/>
        <v>17.08418623556582</v>
      </c>
      <c r="Q72" s="132">
        <f t="shared" si="77"/>
        <v>10.833</v>
      </c>
      <c r="R72" s="132">
        <f t="shared" si="78"/>
        <v>10.913500000000001</v>
      </c>
      <c r="S72" s="206">
        <f t="shared" si="79"/>
        <v>4725.5455000000002</v>
      </c>
      <c r="T72" s="167">
        <f t="shared" si="73"/>
        <v>114.99999999999999</v>
      </c>
    </row>
    <row r="73" spans="1:20" ht="52.5" customHeight="1">
      <c r="A73" s="7" t="s">
        <v>1131</v>
      </c>
      <c r="B73" s="9">
        <v>43314</v>
      </c>
      <c r="C73" s="7" t="s">
        <v>1129</v>
      </c>
      <c r="D73" s="7" t="s">
        <v>1130</v>
      </c>
      <c r="E73" s="7" t="s">
        <v>658</v>
      </c>
      <c r="F73" s="84">
        <v>390</v>
      </c>
      <c r="G73" s="165">
        <v>8.0000000000000002E-3</v>
      </c>
      <c r="H73" s="85">
        <v>679754.4</v>
      </c>
      <c r="I73" s="99">
        <f t="shared" si="71"/>
        <v>13.943680000000001</v>
      </c>
      <c r="J73" s="169">
        <v>9.42</v>
      </c>
      <c r="K73" s="125">
        <v>9.49</v>
      </c>
      <c r="L73" s="190">
        <f t="shared" si="74"/>
        <v>3701.1</v>
      </c>
      <c r="M73" s="22">
        <f t="shared" ref="M73:N73" si="85">SUM(L73,L73*4%)</f>
        <v>3849.1439999999998</v>
      </c>
      <c r="N73" s="22">
        <f t="shared" si="85"/>
        <v>4003.1097599999998</v>
      </c>
      <c r="O73" s="170">
        <v>622453.07999999996</v>
      </c>
      <c r="P73" s="166">
        <f t="shared" si="76"/>
        <v>12.768268307692308</v>
      </c>
      <c r="Q73" s="132">
        <f t="shared" si="77"/>
        <v>10.833</v>
      </c>
      <c r="R73" s="132">
        <f t="shared" si="78"/>
        <v>10.913500000000001</v>
      </c>
      <c r="S73" s="206">
        <f t="shared" si="79"/>
        <v>4256.2650000000003</v>
      </c>
      <c r="T73" s="167">
        <f t="shared" si="73"/>
        <v>115.00000000000001</v>
      </c>
    </row>
    <row r="74" spans="1:20" ht="52.5" customHeight="1">
      <c r="A74" s="7" t="s">
        <v>1326</v>
      </c>
      <c r="B74" s="9">
        <v>43505</v>
      </c>
      <c r="C74" s="7" t="s">
        <v>1324</v>
      </c>
      <c r="D74" s="7" t="s">
        <v>1325</v>
      </c>
      <c r="E74" s="7" t="s">
        <v>723</v>
      </c>
      <c r="F74" s="84">
        <v>257</v>
      </c>
      <c r="G74" s="165">
        <v>8.0000000000000002E-3</v>
      </c>
      <c r="H74" s="85">
        <v>361825.16</v>
      </c>
      <c r="I74" s="99">
        <f t="shared" si="71"/>
        <v>11.26304</v>
      </c>
      <c r="J74" s="169">
        <v>9.42</v>
      </c>
      <c r="K74" s="125">
        <v>9.49</v>
      </c>
      <c r="L74" s="190">
        <f t="shared" si="74"/>
        <v>2438.9299999999998</v>
      </c>
      <c r="M74" s="22">
        <f t="shared" ref="M74:N74" si="86">SUM(L74,L74*4%)</f>
        <v>2536.4872</v>
      </c>
      <c r="N74" s="22">
        <f t="shared" si="86"/>
        <v>2637.946688</v>
      </c>
      <c r="O74" s="170">
        <v>649532.75</v>
      </c>
      <c r="P74" s="166">
        <f t="shared" si="76"/>
        <v>20.218918287937743</v>
      </c>
      <c r="Q74" s="132">
        <f t="shared" si="77"/>
        <v>10.833</v>
      </c>
      <c r="R74" s="132">
        <f t="shared" si="78"/>
        <v>10.913500000000001</v>
      </c>
      <c r="S74" s="206">
        <f t="shared" si="79"/>
        <v>2804.7695000000003</v>
      </c>
      <c r="T74" s="167">
        <f t="shared" si="73"/>
        <v>115.00000000000001</v>
      </c>
    </row>
    <row r="75" spans="1:20" ht="52.5" customHeight="1">
      <c r="A75" s="3" t="s">
        <v>1329</v>
      </c>
      <c r="B75" s="5">
        <v>43517</v>
      </c>
      <c r="C75" s="3" t="s">
        <v>1327</v>
      </c>
      <c r="D75" s="3" t="s">
        <v>1328</v>
      </c>
      <c r="E75" s="3" t="s">
        <v>723</v>
      </c>
      <c r="F75" s="82">
        <v>780</v>
      </c>
      <c r="G75" s="165">
        <v>8.0000000000000002E-3</v>
      </c>
      <c r="H75" s="83">
        <v>860535</v>
      </c>
      <c r="I75" s="99">
        <f t="shared" si="71"/>
        <v>8.8260000000000005</v>
      </c>
      <c r="J75" s="169">
        <v>9.42</v>
      </c>
      <c r="K75" s="125">
        <v>9.49</v>
      </c>
      <c r="L75" s="190">
        <f t="shared" si="74"/>
        <v>7347.6</v>
      </c>
      <c r="M75" s="22">
        <f t="shared" ref="M75:N75" si="87">SUM(L75,L75*4%)</f>
        <v>7641.5040000000008</v>
      </c>
      <c r="N75" s="22">
        <f t="shared" si="87"/>
        <v>7947.1641600000012</v>
      </c>
      <c r="O75" s="170">
        <v>1986974.86</v>
      </c>
      <c r="P75" s="166">
        <f t="shared" si="76"/>
        <v>20.379229333333335</v>
      </c>
      <c r="Q75" s="132">
        <f t="shared" si="77"/>
        <v>10.833</v>
      </c>
      <c r="R75" s="132">
        <f t="shared" si="78"/>
        <v>10.913500000000001</v>
      </c>
      <c r="S75" s="206">
        <f t="shared" si="79"/>
        <v>8512.5300000000007</v>
      </c>
      <c r="T75" s="167">
        <f t="shared" si="73"/>
        <v>115.85456475583864</v>
      </c>
    </row>
    <row r="76" spans="1:20" ht="52.5" customHeight="1">
      <c r="A76" s="7" t="s">
        <v>1339</v>
      </c>
      <c r="B76" s="9">
        <v>43530</v>
      </c>
      <c r="C76" s="7" t="s">
        <v>1337</v>
      </c>
      <c r="D76" s="7" t="s">
        <v>1338</v>
      </c>
      <c r="E76" s="7" t="s">
        <v>723</v>
      </c>
      <c r="F76" s="84">
        <v>641</v>
      </c>
      <c r="G76" s="165">
        <v>8.0000000000000002E-3</v>
      </c>
      <c r="H76" s="85">
        <v>707183.25</v>
      </c>
      <c r="I76" s="99">
        <f t="shared" si="71"/>
        <v>8.8260000000000005</v>
      </c>
      <c r="J76" s="169">
        <v>9.42</v>
      </c>
      <c r="K76" s="125">
        <v>9.49</v>
      </c>
      <c r="L76" s="190">
        <f t="shared" si="74"/>
        <v>6038.22</v>
      </c>
      <c r="M76" s="22">
        <f t="shared" ref="M76:N76" si="88">SUM(L76,L76*4%)</f>
        <v>6279.7488000000003</v>
      </c>
      <c r="N76" s="22">
        <f t="shared" si="88"/>
        <v>6530.938752</v>
      </c>
      <c r="O76" s="170">
        <v>1632885.75</v>
      </c>
      <c r="P76" s="166">
        <f t="shared" si="76"/>
        <v>20.379229329173167</v>
      </c>
      <c r="Q76" s="132">
        <f t="shared" si="77"/>
        <v>10.833</v>
      </c>
      <c r="R76" s="132">
        <f t="shared" si="78"/>
        <v>10.913500000000001</v>
      </c>
      <c r="S76" s="206">
        <f t="shared" si="79"/>
        <v>6995.5535000000009</v>
      </c>
      <c r="T76" s="167">
        <f t="shared" si="73"/>
        <v>115.85456475583864</v>
      </c>
    </row>
    <row r="77" spans="1:20" ht="52.5" customHeight="1">
      <c r="A77" s="7" t="s">
        <v>1345</v>
      </c>
      <c r="B77" s="9">
        <v>43545</v>
      </c>
      <c r="C77" s="7" t="s">
        <v>1343</v>
      </c>
      <c r="D77" s="7" t="s">
        <v>1344</v>
      </c>
      <c r="E77" s="7" t="s">
        <v>723</v>
      </c>
      <c r="F77" s="84">
        <v>1075</v>
      </c>
      <c r="G77" s="165">
        <v>8.0000000000000002E-3</v>
      </c>
      <c r="H77" s="85">
        <v>1104132.5</v>
      </c>
      <c r="I77" s="99">
        <f t="shared" si="71"/>
        <v>8.2167999999999992</v>
      </c>
      <c r="J77" s="169">
        <v>9.42</v>
      </c>
      <c r="K77" s="125">
        <v>9.49</v>
      </c>
      <c r="L77" s="190">
        <f t="shared" si="74"/>
        <v>10126.5</v>
      </c>
      <c r="M77" s="22">
        <f t="shared" ref="M77:N77" si="89">SUM(L77,L77*4%)</f>
        <v>10531.56</v>
      </c>
      <c r="N77" s="22">
        <f t="shared" si="89"/>
        <v>10952.822399999999</v>
      </c>
      <c r="O77" s="170">
        <v>1370503.17</v>
      </c>
      <c r="P77" s="166">
        <f t="shared" si="76"/>
        <v>10.199093358139535</v>
      </c>
      <c r="Q77" s="132">
        <f t="shared" si="77"/>
        <v>10.833</v>
      </c>
      <c r="R77" s="132">
        <f t="shared" si="78"/>
        <v>10.913500000000001</v>
      </c>
      <c r="S77" s="206">
        <f t="shared" si="79"/>
        <v>11645.475</v>
      </c>
      <c r="T77" s="167">
        <f t="shared" si="73"/>
        <v>115.00000000000001</v>
      </c>
    </row>
    <row r="78" spans="1:20" ht="52.5" customHeight="1">
      <c r="A78" s="7" t="s">
        <v>1366</v>
      </c>
      <c r="B78" s="9">
        <v>43572</v>
      </c>
      <c r="C78" s="7" t="s">
        <v>1364</v>
      </c>
      <c r="D78" s="7" t="s">
        <v>1365</v>
      </c>
      <c r="E78" s="7" t="s">
        <v>723</v>
      </c>
      <c r="F78" s="84">
        <v>824</v>
      </c>
      <c r="G78" s="165">
        <v>8.0000000000000002E-3</v>
      </c>
      <c r="H78" s="85">
        <v>740685.36</v>
      </c>
      <c r="I78" s="99">
        <f t="shared" si="71"/>
        <v>7.1911199999999997</v>
      </c>
      <c r="J78" s="169">
        <v>9.42</v>
      </c>
      <c r="K78" s="125">
        <v>9.49</v>
      </c>
      <c r="L78" s="190">
        <f t="shared" si="74"/>
        <v>7762.08</v>
      </c>
      <c r="M78" s="22">
        <f t="shared" ref="M78:N78" si="90">SUM(L78,L78*4%)</f>
        <v>8072.5631999999996</v>
      </c>
      <c r="N78" s="22">
        <f t="shared" si="90"/>
        <v>8395.4657279999992</v>
      </c>
      <c r="O78" s="170">
        <v>2099060.62</v>
      </c>
      <c r="P78" s="166">
        <f t="shared" si="76"/>
        <v>20.379229320388351</v>
      </c>
      <c r="Q78" s="132">
        <f t="shared" si="77"/>
        <v>10.833</v>
      </c>
      <c r="R78" s="132">
        <f t="shared" si="78"/>
        <v>10.913500000000001</v>
      </c>
      <c r="S78" s="206">
        <f t="shared" si="79"/>
        <v>8992.7240000000002</v>
      </c>
      <c r="T78" s="167">
        <f t="shared" si="73"/>
        <v>115.85456475583864</v>
      </c>
    </row>
    <row r="79" spans="1:20" ht="52.5" customHeight="1">
      <c r="A79" s="3" t="s">
        <v>1369</v>
      </c>
      <c r="B79" s="5">
        <v>43574</v>
      </c>
      <c r="C79" s="3" t="s">
        <v>1367</v>
      </c>
      <c r="D79" s="3" t="s">
        <v>1368</v>
      </c>
      <c r="E79" s="3" t="s">
        <v>723</v>
      </c>
      <c r="F79" s="82">
        <v>664</v>
      </c>
      <c r="G79" s="165">
        <v>8.0000000000000002E-3</v>
      </c>
      <c r="H79" s="83">
        <v>1157325.44</v>
      </c>
      <c r="I79" s="99">
        <f t="shared" si="71"/>
        <v>13.943680000000001</v>
      </c>
      <c r="J79" s="169">
        <v>9.42</v>
      </c>
      <c r="K79" s="125">
        <v>9.49</v>
      </c>
      <c r="L79" s="190">
        <f t="shared" si="74"/>
        <v>6301.3600000000006</v>
      </c>
      <c r="M79" s="22">
        <f t="shared" ref="M79:N79" si="91">SUM(L79,L79*4%)</f>
        <v>6553.4144000000006</v>
      </c>
      <c r="N79" s="22">
        <f t="shared" si="91"/>
        <v>6815.5509760000004</v>
      </c>
      <c r="O79" s="170">
        <v>1061294.99</v>
      </c>
      <c r="P79" s="166">
        <f t="shared" si="76"/>
        <v>12.786686626506025</v>
      </c>
      <c r="Q79" s="132">
        <f t="shared" si="77"/>
        <v>10.833</v>
      </c>
      <c r="R79" s="132">
        <f t="shared" si="78"/>
        <v>10.913500000000001</v>
      </c>
      <c r="S79" s="206">
        <f t="shared" si="79"/>
        <v>7246.5640000000003</v>
      </c>
      <c r="T79" s="167">
        <f t="shared" si="73"/>
        <v>114.99999999999999</v>
      </c>
    </row>
    <row r="80" spans="1:20" ht="52.5" customHeight="1">
      <c r="A80" s="7" t="s">
        <v>1912</v>
      </c>
      <c r="B80" s="9">
        <v>44145</v>
      </c>
      <c r="C80" s="7" t="s">
        <v>1910</v>
      </c>
      <c r="D80" s="7" t="s">
        <v>1911</v>
      </c>
      <c r="E80" s="7" t="s">
        <v>658</v>
      </c>
      <c r="F80" s="84">
        <v>800</v>
      </c>
      <c r="G80" s="165">
        <v>8.0000000000000002E-3</v>
      </c>
      <c r="H80" s="85">
        <v>1429824</v>
      </c>
      <c r="I80" s="99">
        <f t="shared" si="71"/>
        <v>14.29824</v>
      </c>
      <c r="J80" s="169">
        <v>9.42</v>
      </c>
      <c r="K80" s="125">
        <v>9.49</v>
      </c>
      <c r="L80" s="190">
        <f t="shared" si="74"/>
        <v>7592</v>
      </c>
      <c r="M80" s="22">
        <f t="shared" ref="M80:N80" si="92">SUM(L80,L80*4%)</f>
        <v>7895.68</v>
      </c>
      <c r="N80" s="22">
        <f t="shared" si="92"/>
        <v>8211.5072</v>
      </c>
      <c r="O80" s="170">
        <v>1708064.72</v>
      </c>
      <c r="P80" s="166">
        <f t="shared" si="76"/>
        <v>17.080647200000001</v>
      </c>
      <c r="Q80" s="132">
        <f t="shared" si="77"/>
        <v>10.833</v>
      </c>
      <c r="R80" s="132">
        <f t="shared" si="78"/>
        <v>10.913500000000001</v>
      </c>
      <c r="S80" s="206">
        <f t="shared" si="79"/>
        <v>8730.8000000000011</v>
      </c>
      <c r="T80" s="167">
        <f t="shared" si="73"/>
        <v>115.00000000000001</v>
      </c>
    </row>
    <row r="81" spans="1:20" ht="52.5" customHeight="1">
      <c r="A81" s="7" t="s">
        <v>77</v>
      </c>
      <c r="B81" s="9">
        <v>42380</v>
      </c>
      <c r="C81" s="7" t="s">
        <v>74</v>
      </c>
      <c r="D81" s="7" t="s">
        <v>75</v>
      </c>
      <c r="E81" s="7" t="s">
        <v>76</v>
      </c>
      <c r="F81" s="84">
        <v>548</v>
      </c>
      <c r="G81" s="165">
        <v>8.0000000000000002E-3</v>
      </c>
      <c r="H81" s="85">
        <v>353460</v>
      </c>
      <c r="I81" s="99">
        <f t="shared" si="71"/>
        <v>5.16</v>
      </c>
      <c r="J81" s="169">
        <v>9.42</v>
      </c>
      <c r="K81" s="125">
        <v>9.49</v>
      </c>
      <c r="L81" s="190">
        <f t="shared" si="74"/>
        <v>5162.16</v>
      </c>
      <c r="M81" s="22">
        <f t="shared" ref="M81:N81" si="93">SUM(L81,L81*4%)</f>
        <v>5368.6463999999996</v>
      </c>
      <c r="N81" s="22">
        <f t="shared" si="93"/>
        <v>5583.3922559999992</v>
      </c>
      <c r="O81" s="170">
        <v>1395977.21</v>
      </c>
      <c r="P81" s="166">
        <f t="shared" si="76"/>
        <v>20.379229343065692</v>
      </c>
      <c r="Q81" s="132">
        <f t="shared" si="77"/>
        <v>10.833</v>
      </c>
      <c r="R81" s="132">
        <f t="shared" si="78"/>
        <v>10.913500000000001</v>
      </c>
      <c r="S81" s="206">
        <f t="shared" si="79"/>
        <v>5980.5980000000009</v>
      </c>
      <c r="T81" s="167">
        <f t="shared" si="73"/>
        <v>115.85456475583867</v>
      </c>
    </row>
    <row r="82" spans="1:20" ht="52.5" customHeight="1">
      <c r="A82" s="3" t="s">
        <v>1596</v>
      </c>
      <c r="B82" s="5">
        <v>43796</v>
      </c>
      <c r="C82" s="3" t="s">
        <v>1593</v>
      </c>
      <c r="D82" s="3" t="s">
        <v>1594</v>
      </c>
      <c r="E82" s="3" t="s">
        <v>1595</v>
      </c>
      <c r="F82" s="82">
        <v>1068</v>
      </c>
      <c r="G82" s="165">
        <v>8.0000000000000002E-3</v>
      </c>
      <c r="H82" s="83">
        <v>629276.28</v>
      </c>
      <c r="I82" s="99">
        <f t="shared" si="71"/>
        <v>4.7136800000000001</v>
      </c>
      <c r="J82" s="169">
        <v>9.42</v>
      </c>
      <c r="K82" s="125">
        <v>9.49</v>
      </c>
      <c r="L82" s="190">
        <f t="shared" si="74"/>
        <v>10060.56</v>
      </c>
      <c r="M82" s="22">
        <f t="shared" ref="M82:N82" si="94">SUM(L82,L82*4%)</f>
        <v>10462.982399999999</v>
      </c>
      <c r="N82" s="22">
        <f t="shared" si="94"/>
        <v>10881.501695999999</v>
      </c>
      <c r="O82" s="170">
        <v>2535567.1</v>
      </c>
      <c r="P82" s="166">
        <f t="shared" si="76"/>
        <v>18.993011985018729</v>
      </c>
      <c r="Q82" s="132">
        <f t="shared" si="77"/>
        <v>10.833</v>
      </c>
      <c r="R82" s="132">
        <f t="shared" si="78"/>
        <v>10.913500000000001</v>
      </c>
      <c r="S82" s="206">
        <f t="shared" si="79"/>
        <v>11655.618</v>
      </c>
      <c r="T82" s="167">
        <f t="shared" si="73"/>
        <v>115.85456475583864</v>
      </c>
    </row>
    <row r="83" spans="1:20" ht="52.5" customHeight="1">
      <c r="A83" s="7" t="s">
        <v>192</v>
      </c>
      <c r="B83" s="9">
        <v>42514</v>
      </c>
      <c r="C83" s="7" t="s">
        <v>189</v>
      </c>
      <c r="D83" s="7" t="s">
        <v>190</v>
      </c>
      <c r="E83" s="7" t="s">
        <v>191</v>
      </c>
      <c r="F83" s="84">
        <v>801</v>
      </c>
      <c r="G83" s="165">
        <v>8.0000000000000002E-3</v>
      </c>
      <c r="H83" s="85">
        <v>641737.17000000004</v>
      </c>
      <c r="I83" s="99">
        <f t="shared" si="71"/>
        <v>6.4093600000000013</v>
      </c>
      <c r="J83" s="169">
        <v>9.42</v>
      </c>
      <c r="K83" s="125">
        <v>9.49</v>
      </c>
      <c r="L83" s="190">
        <f t="shared" si="74"/>
        <v>7545.42</v>
      </c>
      <c r="M83" s="22">
        <f t="shared" ref="M83:N83" si="95">SUM(L83,L83*4%)</f>
        <v>7847.2367999999997</v>
      </c>
      <c r="N83" s="22">
        <f t="shared" si="95"/>
        <v>8161.1262719999995</v>
      </c>
      <c r="O83" s="170">
        <v>2040470.33</v>
      </c>
      <c r="P83" s="166">
        <f t="shared" si="76"/>
        <v>20.379229263420726</v>
      </c>
      <c r="Q83" s="132">
        <f t="shared" si="77"/>
        <v>10.833</v>
      </c>
      <c r="R83" s="132">
        <f t="shared" si="78"/>
        <v>10.913500000000001</v>
      </c>
      <c r="S83" s="206">
        <f t="shared" si="79"/>
        <v>8741.7134999999998</v>
      </c>
      <c r="T83" s="167">
        <f t="shared" si="73"/>
        <v>115.85456475583864</v>
      </c>
    </row>
    <row r="85" spans="1:20" ht="52.5" customHeight="1">
      <c r="L85" s="136">
        <f>SUM(L2:L83)</f>
        <v>554222.12000000023</v>
      </c>
      <c r="M85" s="136">
        <f t="shared" ref="M85:N85" si="96">SUM(M2:M83)</f>
        <v>576391.00479999988</v>
      </c>
      <c r="N85" s="136">
        <f t="shared" si="96"/>
        <v>599446.64499199996</v>
      </c>
      <c r="S85" s="172">
        <f t="shared" ref="S85" si="97">SUM(S2:S83)</f>
        <v>640395.11800000013</v>
      </c>
      <c r="T85" s="167">
        <f>S85/L85*100</f>
        <v>115.5484588020413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T16"/>
  <sheetViews>
    <sheetView topLeftCell="D1" workbookViewId="0">
      <selection activeCell="Q6" sqref="Q6"/>
    </sheetView>
  </sheetViews>
  <sheetFormatPr defaultRowHeight="15"/>
  <cols>
    <col min="1" max="1" width="19.42578125" style="55" customWidth="1"/>
    <col min="2" max="2" width="16" style="55" customWidth="1"/>
    <col min="3" max="3" width="17" style="55" customWidth="1"/>
    <col min="4" max="4" width="22" style="55" customWidth="1"/>
    <col min="5" max="5" width="14.5703125" style="55" customWidth="1"/>
    <col min="6" max="6" width="9.7109375" style="55" customWidth="1"/>
    <col min="7" max="7" width="10.140625" style="55" customWidth="1"/>
    <col min="8" max="8" width="17.7109375" style="55" customWidth="1"/>
    <col min="9" max="9" width="9.85546875" style="55" customWidth="1"/>
    <col min="10" max="10" width="10" style="55" customWidth="1"/>
    <col min="11" max="11" width="9.140625" style="55"/>
    <col min="12" max="12" width="11.5703125" style="55" customWidth="1"/>
    <col min="13" max="13" width="12.140625" style="55" customWidth="1"/>
    <col min="14" max="14" width="13.140625" style="55" customWidth="1"/>
    <col min="15" max="15" width="14" style="57" customWidth="1"/>
    <col min="16" max="16" width="12.140625" style="55" customWidth="1"/>
    <col min="17" max="18" width="9.140625" style="55"/>
    <col min="19" max="19" width="12.140625" style="55" customWidth="1"/>
    <col min="20" max="20" width="12.85546875" style="55" customWidth="1"/>
    <col min="21" max="16384" width="9.140625" style="55"/>
  </cols>
  <sheetData>
    <row r="1" spans="1:20">
      <c r="Q1" s="89"/>
      <c r="R1" s="89"/>
    </row>
    <row r="2" spans="1:20" ht="63.75">
      <c r="A2" s="2" t="s">
        <v>7</v>
      </c>
      <c r="B2" s="2" t="s">
        <v>0</v>
      </c>
      <c r="C2" s="28" t="s">
        <v>2</v>
      </c>
      <c r="D2" s="2" t="s">
        <v>0</v>
      </c>
      <c r="E2" s="38" t="s">
        <v>6</v>
      </c>
      <c r="F2" s="16" t="s">
        <v>2423</v>
      </c>
      <c r="G2" s="16" t="s">
        <v>2424</v>
      </c>
      <c r="H2" s="52" t="s">
        <v>2422</v>
      </c>
      <c r="I2" s="28" t="s">
        <v>2430</v>
      </c>
      <c r="J2" s="19" t="s">
        <v>2420</v>
      </c>
      <c r="K2" s="19" t="s">
        <v>2421</v>
      </c>
      <c r="L2" s="43" t="s">
        <v>2429</v>
      </c>
      <c r="M2" s="19" t="s">
        <v>2426</v>
      </c>
      <c r="N2" s="19" t="s">
        <v>2427</v>
      </c>
      <c r="O2" s="45" t="s">
        <v>2415</v>
      </c>
      <c r="P2" s="20" t="s">
        <v>2417</v>
      </c>
      <c r="Q2" s="90" t="s">
        <v>2913</v>
      </c>
      <c r="R2" s="91"/>
      <c r="S2" s="39" t="s">
        <v>2917</v>
      </c>
      <c r="T2" s="19" t="s">
        <v>2916</v>
      </c>
    </row>
    <row r="3" spans="1:20" ht="38.25">
      <c r="A3" s="3" t="s">
        <v>1266</v>
      </c>
      <c r="B3" s="5">
        <v>43453</v>
      </c>
      <c r="C3" s="3" t="s">
        <v>17</v>
      </c>
      <c r="D3" s="3" t="s">
        <v>602</v>
      </c>
      <c r="E3" s="3" t="s">
        <v>1265</v>
      </c>
      <c r="F3" s="6">
        <v>14914</v>
      </c>
      <c r="G3" s="50">
        <v>2.3800000000000002E-2</v>
      </c>
      <c r="H3" s="54">
        <v>8400310.5</v>
      </c>
      <c r="I3" s="30">
        <f t="shared" ref="I3:I14" si="0">PRODUCT(H3,G3)/F3</f>
        <v>13.40535</v>
      </c>
      <c r="J3" s="58">
        <v>36.76</v>
      </c>
      <c r="K3" s="58">
        <v>37.71</v>
      </c>
      <c r="L3" s="190">
        <f>IF(I3&gt;K3,F3*K3,IF(J3&gt;I3,F3*J3, IF(K3&gt;I3&gt;J3,F3*I3)))</f>
        <v>548238.64</v>
      </c>
      <c r="M3" s="22">
        <f>SUM(L3,L3*4%)</f>
        <v>570168.18559999997</v>
      </c>
      <c r="N3" s="22">
        <f>SUM(M3,M3*4%)</f>
        <v>592974.91302400001</v>
      </c>
      <c r="O3" s="56">
        <v>8121894.8300000001</v>
      </c>
      <c r="P3" s="21">
        <f>O3*G3/F3</f>
        <v>12.961049815877699</v>
      </c>
      <c r="Q3" s="92">
        <f>SUM(J3,J3*15%)</f>
        <v>42.274000000000001</v>
      </c>
      <c r="R3" s="92">
        <f>SUM(K3,K3*15%)</f>
        <v>43.366500000000002</v>
      </c>
      <c r="S3" s="206">
        <f>IF(P3&gt;R3,F3*R3,IF(Q3&gt;P3,F3*Q3, IF(R3&gt;P3&gt;Q3,F3*P3)))</f>
        <v>630474.43599999999</v>
      </c>
      <c r="T3" s="60">
        <f t="shared" ref="T3:T14" si="1">S3/L3*100</f>
        <v>114.99999999999999</v>
      </c>
    </row>
    <row r="4" spans="1:20" ht="29.25" customHeight="1">
      <c r="A4" s="3" t="s">
        <v>2224</v>
      </c>
      <c r="B4" s="5">
        <v>44469</v>
      </c>
      <c r="C4" s="3" t="s">
        <v>2222</v>
      </c>
      <c r="D4" s="3" t="s">
        <v>2223</v>
      </c>
      <c r="E4" s="3" t="s">
        <v>1265</v>
      </c>
      <c r="F4" s="6">
        <v>415</v>
      </c>
      <c r="G4" s="50">
        <v>2.3800000000000002E-2</v>
      </c>
      <c r="H4" s="54">
        <v>463924.35</v>
      </c>
      <c r="I4" s="30">
        <f t="shared" si="0"/>
        <v>26.605782000000001</v>
      </c>
      <c r="J4" s="58">
        <v>36.76</v>
      </c>
      <c r="K4" s="58">
        <v>37.71</v>
      </c>
      <c r="L4" s="190">
        <f t="shared" ref="L4:L14" si="2">IF(I4&gt;K4,F4*K4,IF(J4&gt;I4,F4*J4, IF(K4&gt;I4&gt;J4,F4*I4)))</f>
        <v>15255.4</v>
      </c>
      <c r="M4" s="22">
        <f t="shared" ref="M4:N14" si="3">SUM(L4,L4*4%)</f>
        <v>15865.616</v>
      </c>
      <c r="N4" s="22">
        <f t="shared" si="3"/>
        <v>16500.24064</v>
      </c>
      <c r="O4" s="56">
        <v>291003.40000000002</v>
      </c>
      <c r="P4" s="21">
        <f t="shared" ref="P4:P14" si="4">O4*G4/F4</f>
        <v>16.68886968674699</v>
      </c>
      <c r="Q4" s="92">
        <f t="shared" ref="Q4:Q14" si="5">SUM(J4,J4*15%)</f>
        <v>42.274000000000001</v>
      </c>
      <c r="R4" s="92">
        <f t="shared" ref="R4:R14" si="6">SUM(K4,K4*15%)</f>
        <v>43.366500000000002</v>
      </c>
      <c r="S4" s="206">
        <f t="shared" ref="S4:S14" si="7">IF(P4&gt;R4,F4*R4,IF(Q4&gt;P4,F4*Q4, IF(R4&gt;P4&gt;Q4,F4*P4)))</f>
        <v>17543.71</v>
      </c>
      <c r="T4" s="60">
        <f t="shared" si="1"/>
        <v>114.99999999999999</v>
      </c>
    </row>
    <row r="5" spans="1:20" ht="37.5" customHeight="1">
      <c r="A5" s="3" t="s">
        <v>2228</v>
      </c>
      <c r="B5" s="5">
        <v>44469</v>
      </c>
      <c r="C5" s="3" t="s">
        <v>2222</v>
      </c>
      <c r="D5" s="3" t="s">
        <v>2227</v>
      </c>
      <c r="E5" s="3" t="s">
        <v>1265</v>
      </c>
      <c r="F5" s="6">
        <v>2326</v>
      </c>
      <c r="G5" s="50">
        <v>2.3800000000000002E-2</v>
      </c>
      <c r="H5" s="54">
        <v>2600212.14</v>
      </c>
      <c r="I5" s="30">
        <f t="shared" si="0"/>
        <v>26.605782000000001</v>
      </c>
      <c r="J5" s="58">
        <v>36.76</v>
      </c>
      <c r="K5" s="58">
        <v>37.71</v>
      </c>
      <c r="L5" s="190">
        <f t="shared" si="2"/>
        <v>85503.76</v>
      </c>
      <c r="M5" s="22">
        <f t="shared" si="3"/>
        <v>88923.910399999993</v>
      </c>
      <c r="N5" s="22">
        <f t="shared" si="3"/>
        <v>92480.866815999994</v>
      </c>
      <c r="O5" s="56">
        <v>1631021.43</v>
      </c>
      <c r="P5" s="21">
        <f t="shared" si="4"/>
        <v>16.688869318142736</v>
      </c>
      <c r="Q5" s="92">
        <f t="shared" si="5"/>
        <v>42.274000000000001</v>
      </c>
      <c r="R5" s="92">
        <f t="shared" si="6"/>
        <v>43.366500000000002</v>
      </c>
      <c r="S5" s="206">
        <f t="shared" si="7"/>
        <v>98329.324000000008</v>
      </c>
      <c r="T5" s="60">
        <f t="shared" si="1"/>
        <v>115.00000000000001</v>
      </c>
    </row>
    <row r="6" spans="1:20" ht="38.25">
      <c r="A6" s="7" t="s">
        <v>668</v>
      </c>
      <c r="B6" s="9">
        <v>42867</v>
      </c>
      <c r="C6" s="7" t="s">
        <v>482</v>
      </c>
      <c r="D6" s="7" t="s">
        <v>666</v>
      </c>
      <c r="E6" s="7" t="s">
        <v>667</v>
      </c>
      <c r="F6" s="10">
        <v>950</v>
      </c>
      <c r="G6" s="50">
        <v>2.3800000000000002E-2</v>
      </c>
      <c r="H6" s="53">
        <v>1485344</v>
      </c>
      <c r="I6" s="30">
        <f t="shared" si="0"/>
        <v>37.211776</v>
      </c>
      <c r="J6" s="58">
        <v>36.76</v>
      </c>
      <c r="K6" s="58">
        <v>37.71</v>
      </c>
      <c r="L6" s="190">
        <f t="shared" si="2"/>
        <v>35351.1872</v>
      </c>
      <c r="M6" s="22">
        <f t="shared" si="3"/>
        <v>36765.234687999997</v>
      </c>
      <c r="N6" s="22">
        <f t="shared" si="3"/>
        <v>38235.844075519999</v>
      </c>
      <c r="O6" s="56">
        <v>571457.80000000005</v>
      </c>
      <c r="P6" s="21">
        <f t="shared" si="4"/>
        <v>14.316521726315791</v>
      </c>
      <c r="Q6" s="92">
        <f t="shared" si="5"/>
        <v>42.274000000000001</v>
      </c>
      <c r="R6" s="92">
        <f t="shared" si="6"/>
        <v>43.366500000000002</v>
      </c>
      <c r="S6" s="206">
        <f t="shared" si="7"/>
        <v>40160.300000000003</v>
      </c>
      <c r="T6" s="60">
        <f t="shared" si="1"/>
        <v>113.60382261787237</v>
      </c>
    </row>
    <row r="7" spans="1:20" ht="38.25">
      <c r="A7" s="7" t="s">
        <v>1920</v>
      </c>
      <c r="B7" s="9">
        <v>44151</v>
      </c>
      <c r="C7" s="7" t="s">
        <v>1917</v>
      </c>
      <c r="D7" s="7" t="s">
        <v>1918</v>
      </c>
      <c r="E7" s="7" t="s">
        <v>1919</v>
      </c>
      <c r="F7" s="10">
        <v>1945</v>
      </c>
      <c r="G7" s="50">
        <v>2.3800000000000002E-2</v>
      </c>
      <c r="H7" s="53">
        <v>2028479.4</v>
      </c>
      <c r="I7" s="30">
        <f t="shared" si="0"/>
        <v>24.821496000000003</v>
      </c>
      <c r="J7" s="58">
        <v>36.76</v>
      </c>
      <c r="K7" s="58">
        <v>37.71</v>
      </c>
      <c r="L7" s="190">
        <f t="shared" si="2"/>
        <v>71498.2</v>
      </c>
      <c r="M7" s="22">
        <f t="shared" si="3"/>
        <v>74358.127999999997</v>
      </c>
      <c r="N7" s="22">
        <f t="shared" si="3"/>
        <v>77332.453119999991</v>
      </c>
      <c r="O7" s="56">
        <v>1169984.67</v>
      </c>
      <c r="P7" s="21">
        <f t="shared" si="4"/>
        <v>14.316521925964011</v>
      </c>
      <c r="Q7" s="92">
        <f t="shared" si="5"/>
        <v>42.274000000000001</v>
      </c>
      <c r="R7" s="92">
        <f t="shared" si="6"/>
        <v>43.366500000000002</v>
      </c>
      <c r="S7" s="206">
        <f t="shared" si="7"/>
        <v>82222.930000000008</v>
      </c>
      <c r="T7" s="60">
        <f t="shared" si="1"/>
        <v>115.00000000000001</v>
      </c>
    </row>
    <row r="8" spans="1:20" ht="38.25">
      <c r="A8" s="3" t="s">
        <v>1963</v>
      </c>
      <c r="B8" s="5">
        <v>44174</v>
      </c>
      <c r="C8" s="3" t="s">
        <v>1961</v>
      </c>
      <c r="D8" s="3" t="s">
        <v>1962</v>
      </c>
      <c r="E8" s="3" t="s">
        <v>1919</v>
      </c>
      <c r="F8" s="6">
        <v>229</v>
      </c>
      <c r="G8" s="50">
        <v>2.3800000000000002E-2</v>
      </c>
      <c r="H8" s="54">
        <v>238828.68</v>
      </c>
      <c r="I8" s="30">
        <f t="shared" si="0"/>
        <v>24.821496000000003</v>
      </c>
      <c r="J8" s="58">
        <v>36.76</v>
      </c>
      <c r="K8" s="58">
        <v>37.71</v>
      </c>
      <c r="L8" s="190">
        <f t="shared" si="2"/>
        <v>8418.0399999999991</v>
      </c>
      <c r="M8" s="22">
        <f t="shared" si="3"/>
        <v>8754.7615999999998</v>
      </c>
      <c r="N8" s="22">
        <f t="shared" si="3"/>
        <v>9104.9520639999992</v>
      </c>
      <c r="O8" s="56">
        <v>137751.41</v>
      </c>
      <c r="P8" s="21">
        <f t="shared" si="4"/>
        <v>14.316522087336246</v>
      </c>
      <c r="Q8" s="92">
        <f t="shared" si="5"/>
        <v>42.274000000000001</v>
      </c>
      <c r="R8" s="92">
        <f t="shared" si="6"/>
        <v>43.366500000000002</v>
      </c>
      <c r="S8" s="206">
        <f t="shared" si="7"/>
        <v>9680.746000000001</v>
      </c>
      <c r="T8" s="60">
        <f t="shared" si="1"/>
        <v>115.00000000000003</v>
      </c>
    </row>
    <row r="9" spans="1:20" ht="38.25">
      <c r="A9" s="7" t="s">
        <v>2097</v>
      </c>
      <c r="B9" s="9">
        <v>44295</v>
      </c>
      <c r="C9" s="7" t="s">
        <v>2095</v>
      </c>
      <c r="D9" s="7" t="s">
        <v>2096</v>
      </c>
      <c r="E9" s="7" t="s">
        <v>1919</v>
      </c>
      <c r="F9" s="10">
        <v>1074</v>
      </c>
      <c r="G9" s="50">
        <v>2.3800000000000002E-2</v>
      </c>
      <c r="H9" s="53">
        <v>1200613.8600000001</v>
      </c>
      <c r="I9" s="30">
        <f t="shared" si="0"/>
        <v>26.605782000000001</v>
      </c>
      <c r="J9" s="58">
        <v>36.76</v>
      </c>
      <c r="K9" s="58">
        <v>37.71</v>
      </c>
      <c r="L9" s="190">
        <f t="shared" si="2"/>
        <v>39480.239999999998</v>
      </c>
      <c r="M9" s="22">
        <f t="shared" si="3"/>
        <v>41059.4496</v>
      </c>
      <c r="N9" s="22">
        <f t="shared" si="3"/>
        <v>42701.827583999999</v>
      </c>
      <c r="O9" s="56">
        <v>753102.77</v>
      </c>
      <c r="P9" s="21">
        <f t="shared" si="4"/>
        <v>16.688869577281192</v>
      </c>
      <c r="Q9" s="92">
        <f t="shared" si="5"/>
        <v>42.274000000000001</v>
      </c>
      <c r="R9" s="92">
        <f t="shared" si="6"/>
        <v>43.366500000000002</v>
      </c>
      <c r="S9" s="206">
        <f t="shared" si="7"/>
        <v>45402.275999999998</v>
      </c>
      <c r="T9" s="60">
        <f t="shared" si="1"/>
        <v>114.99999999999999</v>
      </c>
    </row>
    <row r="10" spans="1:20" ht="46.5" customHeight="1">
      <c r="A10" s="7" t="s">
        <v>2226</v>
      </c>
      <c r="B10" s="9">
        <v>44469</v>
      </c>
      <c r="C10" s="7" t="s">
        <v>2222</v>
      </c>
      <c r="D10" s="7" t="s">
        <v>2225</v>
      </c>
      <c r="E10" s="7" t="s">
        <v>1919</v>
      </c>
      <c r="F10" s="10">
        <v>1060</v>
      </c>
      <c r="G10" s="50">
        <v>2.3800000000000002E-2</v>
      </c>
      <c r="H10" s="53">
        <v>1184963.3999999999</v>
      </c>
      <c r="I10" s="30">
        <f t="shared" si="0"/>
        <v>26.605781999999998</v>
      </c>
      <c r="J10" s="58">
        <v>36.76</v>
      </c>
      <c r="K10" s="58">
        <v>37.71</v>
      </c>
      <c r="L10" s="190">
        <f t="shared" si="2"/>
        <v>38965.599999999999</v>
      </c>
      <c r="M10" s="22">
        <f t="shared" si="3"/>
        <v>40524.224000000002</v>
      </c>
      <c r="N10" s="22">
        <f t="shared" si="3"/>
        <v>42145.19296</v>
      </c>
      <c r="O10" s="56">
        <v>743285.78</v>
      </c>
      <c r="P10" s="21">
        <f t="shared" si="4"/>
        <v>16.688869400000002</v>
      </c>
      <c r="Q10" s="92">
        <f t="shared" si="5"/>
        <v>42.274000000000001</v>
      </c>
      <c r="R10" s="92">
        <f t="shared" si="6"/>
        <v>43.366500000000002</v>
      </c>
      <c r="S10" s="206">
        <f t="shared" si="7"/>
        <v>44810.44</v>
      </c>
      <c r="T10" s="60">
        <f t="shared" si="1"/>
        <v>115.00000000000001</v>
      </c>
    </row>
    <row r="11" spans="1:20" ht="45.75" customHeight="1">
      <c r="A11" s="3" t="s">
        <v>2236</v>
      </c>
      <c r="B11" s="5">
        <v>44481</v>
      </c>
      <c r="C11" s="3" t="s">
        <v>2222</v>
      </c>
      <c r="D11" s="3" t="s">
        <v>2235</v>
      </c>
      <c r="E11" s="3" t="s">
        <v>1919</v>
      </c>
      <c r="F11" s="6">
        <v>1227</v>
      </c>
      <c r="G11" s="50">
        <v>2.3800000000000002E-2</v>
      </c>
      <c r="H11" s="54">
        <v>1371651.03</v>
      </c>
      <c r="I11" s="30">
        <f t="shared" si="0"/>
        <v>26.605782000000005</v>
      </c>
      <c r="J11" s="58">
        <v>36.76</v>
      </c>
      <c r="K11" s="58">
        <v>37.71</v>
      </c>
      <c r="L11" s="190">
        <f t="shared" si="2"/>
        <v>45104.52</v>
      </c>
      <c r="M11" s="22">
        <f t="shared" si="3"/>
        <v>46908.700799999999</v>
      </c>
      <c r="N11" s="22">
        <f t="shared" si="3"/>
        <v>48785.048832</v>
      </c>
      <c r="O11" s="56">
        <v>860388.35</v>
      </c>
      <c r="P11" s="21">
        <f t="shared" si="4"/>
        <v>16.688869380603098</v>
      </c>
      <c r="Q11" s="92">
        <f t="shared" si="5"/>
        <v>42.274000000000001</v>
      </c>
      <c r="R11" s="92">
        <f t="shared" si="6"/>
        <v>43.366500000000002</v>
      </c>
      <c r="S11" s="206">
        <f t="shared" si="7"/>
        <v>51870.198000000004</v>
      </c>
      <c r="T11" s="60">
        <f t="shared" si="1"/>
        <v>115.00000000000001</v>
      </c>
    </row>
    <row r="12" spans="1:20" ht="42.75" customHeight="1">
      <c r="A12" s="7" t="s">
        <v>2287</v>
      </c>
      <c r="B12" s="9">
        <v>44529</v>
      </c>
      <c r="C12" s="7" t="s">
        <v>2222</v>
      </c>
      <c r="D12" s="7" t="s">
        <v>2285</v>
      </c>
      <c r="E12" s="7" t="s">
        <v>2286</v>
      </c>
      <c r="F12" s="10">
        <v>13519</v>
      </c>
      <c r="G12" s="50">
        <v>2.3800000000000002E-2</v>
      </c>
      <c r="H12" s="53">
        <v>13516836.960000001</v>
      </c>
      <c r="I12" s="30">
        <f t="shared" si="0"/>
        <v>23.796192000000001</v>
      </c>
      <c r="J12" s="58">
        <v>36.76</v>
      </c>
      <c r="K12" s="58">
        <v>37.71</v>
      </c>
      <c r="L12" s="190">
        <f t="shared" si="2"/>
        <v>496958.43999999994</v>
      </c>
      <c r="M12" s="22">
        <f t="shared" si="3"/>
        <v>516836.77759999991</v>
      </c>
      <c r="N12" s="22">
        <f t="shared" si="3"/>
        <v>537510.24870399991</v>
      </c>
      <c r="O12" s="56">
        <v>9970697.7699999996</v>
      </c>
      <c r="P12" s="21">
        <f t="shared" si="4"/>
        <v>17.553266286411716</v>
      </c>
      <c r="Q12" s="92">
        <f t="shared" si="5"/>
        <v>42.274000000000001</v>
      </c>
      <c r="R12" s="92">
        <f t="shared" si="6"/>
        <v>43.366500000000002</v>
      </c>
      <c r="S12" s="206">
        <f t="shared" si="7"/>
        <v>571502.20600000001</v>
      </c>
      <c r="T12" s="60">
        <f t="shared" si="1"/>
        <v>115.00000000000001</v>
      </c>
    </row>
    <row r="13" spans="1:20" ht="40.5" customHeight="1">
      <c r="A13" s="7" t="s">
        <v>2294</v>
      </c>
      <c r="B13" s="9">
        <v>44530</v>
      </c>
      <c r="C13" s="7" t="s">
        <v>2292</v>
      </c>
      <c r="D13" s="7" t="s">
        <v>2293</v>
      </c>
      <c r="E13" s="7" t="s">
        <v>2286</v>
      </c>
      <c r="F13" s="10">
        <v>4439</v>
      </c>
      <c r="G13" s="50">
        <v>2.3800000000000002E-2</v>
      </c>
      <c r="H13" s="53">
        <v>4962313.71</v>
      </c>
      <c r="I13" s="30">
        <f t="shared" si="0"/>
        <v>26.605782000000001</v>
      </c>
      <c r="J13" s="58">
        <v>36.76</v>
      </c>
      <c r="K13" s="58">
        <v>37.71</v>
      </c>
      <c r="L13" s="190">
        <f t="shared" si="2"/>
        <v>163177.63999999998</v>
      </c>
      <c r="M13" s="22">
        <f t="shared" si="3"/>
        <v>169704.74559999999</v>
      </c>
      <c r="N13" s="22">
        <f t="shared" si="3"/>
        <v>176492.935424</v>
      </c>
      <c r="O13" s="56">
        <v>3112684.5</v>
      </c>
      <c r="P13" s="21">
        <f t="shared" si="4"/>
        <v>16.688869362469028</v>
      </c>
      <c r="Q13" s="92">
        <f t="shared" si="5"/>
        <v>42.274000000000001</v>
      </c>
      <c r="R13" s="92">
        <f t="shared" si="6"/>
        <v>43.366500000000002</v>
      </c>
      <c r="S13" s="206">
        <f t="shared" si="7"/>
        <v>187654.28599999999</v>
      </c>
      <c r="T13" s="60">
        <f t="shared" si="1"/>
        <v>115.00000000000001</v>
      </c>
    </row>
    <row r="14" spans="1:20" ht="38.25">
      <c r="A14" s="3" t="s">
        <v>2338</v>
      </c>
      <c r="B14" s="5">
        <v>44586</v>
      </c>
      <c r="C14" s="3" t="s">
        <v>2336</v>
      </c>
      <c r="D14" s="3" t="s">
        <v>2337</v>
      </c>
      <c r="E14" s="3" t="s">
        <v>2286</v>
      </c>
      <c r="F14" s="6">
        <v>9903</v>
      </c>
      <c r="G14" s="50">
        <v>2.3800000000000002E-2</v>
      </c>
      <c r="H14" s="54">
        <v>11400531.66</v>
      </c>
      <c r="I14" s="30">
        <f t="shared" si="0"/>
        <v>27.399036000000002</v>
      </c>
      <c r="J14" s="58">
        <v>36.76</v>
      </c>
      <c r="K14" s="58">
        <v>37.71</v>
      </c>
      <c r="L14" s="190">
        <f t="shared" si="2"/>
        <v>364034.27999999997</v>
      </c>
      <c r="M14" s="22">
        <f t="shared" si="3"/>
        <v>378595.65119999996</v>
      </c>
      <c r="N14" s="22">
        <f t="shared" si="3"/>
        <v>393739.47724799998</v>
      </c>
      <c r="O14" s="56">
        <v>4900728.91</v>
      </c>
      <c r="P14" s="21">
        <f t="shared" si="4"/>
        <v>11.777981223669597</v>
      </c>
      <c r="Q14" s="92">
        <f t="shared" si="5"/>
        <v>42.274000000000001</v>
      </c>
      <c r="R14" s="92">
        <f t="shared" si="6"/>
        <v>43.366500000000002</v>
      </c>
      <c r="S14" s="206">
        <f t="shared" si="7"/>
        <v>418639.42200000002</v>
      </c>
      <c r="T14" s="60">
        <f t="shared" si="1"/>
        <v>115.00000000000001</v>
      </c>
    </row>
    <row r="16" spans="1:20">
      <c r="L16" s="94">
        <f>SUM(L3:L14)</f>
        <v>1911985.9471999998</v>
      </c>
      <c r="M16" s="94">
        <f>SUM(M3:M14)</f>
        <v>1988465.3850880002</v>
      </c>
      <c r="N16" s="94">
        <f>SUM(N3:N14)</f>
        <v>2068004.0004915199</v>
      </c>
      <c r="S16" s="94">
        <f>SUM(S3:S14)</f>
        <v>2198290.2740000002</v>
      </c>
      <c r="T16" s="60">
        <f>S16/L16*100</f>
        <v>114.9741857265885</v>
      </c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T142"/>
  <sheetViews>
    <sheetView topLeftCell="E1" workbookViewId="0">
      <selection activeCell="S2" sqref="S2"/>
    </sheetView>
  </sheetViews>
  <sheetFormatPr defaultRowHeight="15"/>
  <cols>
    <col min="1" max="1" width="18.42578125" customWidth="1"/>
    <col min="2" max="2" width="11.28515625" customWidth="1"/>
    <col min="3" max="3" width="27.5703125" customWidth="1"/>
    <col min="4" max="4" width="39" customWidth="1"/>
    <col min="5" max="5" width="13.140625" customWidth="1"/>
    <col min="6" max="6" width="10.7109375" customWidth="1"/>
    <col min="7" max="7" width="12.5703125" customWidth="1"/>
    <col min="8" max="8" width="18" customWidth="1"/>
    <col min="9" max="9" width="13.5703125" customWidth="1"/>
    <col min="10" max="10" width="11.28515625" customWidth="1"/>
    <col min="11" max="11" width="9.28515625" customWidth="1"/>
    <col min="12" max="12" width="16.140625" customWidth="1"/>
    <col min="13" max="14" width="12.42578125" customWidth="1"/>
    <col min="15" max="15" width="15.140625" style="49" customWidth="1"/>
    <col min="16" max="16" width="14.28515625" customWidth="1"/>
    <col min="19" max="19" width="14.85546875" customWidth="1"/>
    <col min="20" max="20" width="11.5703125" style="25" customWidth="1"/>
  </cols>
  <sheetData>
    <row r="2" spans="1:20" ht="51">
      <c r="A2" s="2" t="s">
        <v>7</v>
      </c>
      <c r="B2" s="2" t="s">
        <v>0</v>
      </c>
      <c r="C2" s="66" t="s">
        <v>2</v>
      </c>
      <c r="D2" s="72" t="s">
        <v>0</v>
      </c>
      <c r="E2" s="73" t="s">
        <v>6</v>
      </c>
      <c r="F2" s="74" t="s">
        <v>2423</v>
      </c>
      <c r="G2" s="74" t="s">
        <v>2424</v>
      </c>
      <c r="H2" s="75" t="s">
        <v>2422</v>
      </c>
      <c r="I2" s="66" t="s">
        <v>2430</v>
      </c>
      <c r="J2" s="68" t="s">
        <v>2420</v>
      </c>
      <c r="K2" s="68" t="s">
        <v>2421</v>
      </c>
      <c r="L2" s="76" t="s">
        <v>2429</v>
      </c>
      <c r="M2" s="68" t="s">
        <v>2426</v>
      </c>
      <c r="N2" s="68" t="s">
        <v>2427</v>
      </c>
      <c r="O2" s="77" t="s">
        <v>2415</v>
      </c>
      <c r="P2" s="67" t="s">
        <v>2417</v>
      </c>
      <c r="Q2" s="182" t="s">
        <v>2906</v>
      </c>
      <c r="R2" s="182" t="s">
        <v>2908</v>
      </c>
      <c r="S2" s="202" t="s">
        <v>3003</v>
      </c>
      <c r="T2" s="80" t="s">
        <v>2916</v>
      </c>
    </row>
    <row r="3" spans="1:20" ht="25.5">
      <c r="A3" s="3" t="s">
        <v>467</v>
      </c>
      <c r="B3" s="5">
        <v>42712</v>
      </c>
      <c r="C3" s="3" t="s">
        <v>465</v>
      </c>
      <c r="D3" s="3" t="s">
        <v>466</v>
      </c>
      <c r="E3" s="13" t="s">
        <v>91</v>
      </c>
      <c r="F3" s="6">
        <v>868</v>
      </c>
      <c r="G3" s="78">
        <v>2.1999999999999999E-2</v>
      </c>
      <c r="H3" s="54">
        <v>5109317.08</v>
      </c>
      <c r="I3" s="69">
        <f t="shared" ref="I3:I66" si="0">PRODUCT(H3,G3)/F3</f>
        <v>129.49881999999999</v>
      </c>
      <c r="J3" s="21">
        <v>141.4</v>
      </c>
      <c r="K3" s="21">
        <v>155.9</v>
      </c>
      <c r="L3" s="190">
        <f>IF(I3&gt;K3,F3*K3,IF(J3&gt;I3,F3*J3, IF(K3&gt;I3&gt;J3,F3*I3)))</f>
        <v>122735.20000000001</v>
      </c>
      <c r="M3" s="71">
        <f t="shared" ref="M3:N14" si="1">SUM(L3,L3*4%)</f>
        <v>127644.60800000001</v>
      </c>
      <c r="N3" s="71">
        <f>SUM(M3,M3*4%)</f>
        <v>132750.39232000001</v>
      </c>
      <c r="O3" s="51">
        <v>3307925.54</v>
      </c>
      <c r="P3" s="70">
        <f>O3*G3/F3</f>
        <v>83.841430737327187</v>
      </c>
      <c r="Q3" s="86">
        <f t="shared" ref="Q3:Q67" si="2">SUM(J3,J3*20%)</f>
        <v>169.68</v>
      </c>
      <c r="R3" s="86">
        <f>SUM(K3,K3*20%)</f>
        <v>187.08</v>
      </c>
      <c r="S3" s="206">
        <f>IF(P3&gt;R3,F3*R3,IF(Q3&gt;P3,F3*Q3, IF(R3&gt;P3&gt;Q3,F3*P3)))</f>
        <v>147282.24000000002</v>
      </c>
      <c r="T3" s="81">
        <f t="shared" ref="T3:T34" si="3">S3/L3*100</f>
        <v>120</v>
      </c>
    </row>
    <row r="4" spans="1:20" ht="25.5">
      <c r="A4" s="3" t="s">
        <v>647</v>
      </c>
      <c r="B4" s="5">
        <v>42860</v>
      </c>
      <c r="C4" s="3" t="s">
        <v>645</v>
      </c>
      <c r="D4" s="3" t="s">
        <v>646</v>
      </c>
      <c r="E4" s="13" t="s">
        <v>91</v>
      </c>
      <c r="F4" s="6">
        <v>303</v>
      </c>
      <c r="G4" s="78">
        <v>2.1999999999999999E-2</v>
      </c>
      <c r="H4" s="54">
        <v>656410.11</v>
      </c>
      <c r="I4" s="69">
        <f t="shared" si="0"/>
        <v>47.660139999999998</v>
      </c>
      <c r="J4" s="21">
        <v>141.4</v>
      </c>
      <c r="K4" s="21">
        <v>155.9</v>
      </c>
      <c r="L4" s="190">
        <f t="shared" ref="L4:L67" si="4">IF(I4&gt;K4,F4*K4,IF(J4&gt;I4,F4*J4, IF(K4&gt;I4&gt;J4,F4*I4)))</f>
        <v>42844.200000000004</v>
      </c>
      <c r="M4" s="71">
        <f t="shared" si="1"/>
        <v>44557.968000000008</v>
      </c>
      <c r="N4" s="71">
        <f t="shared" si="1"/>
        <v>46340.286720000011</v>
      </c>
      <c r="O4" s="51">
        <v>1154725.17</v>
      </c>
      <c r="P4" s="70">
        <f t="shared" ref="P4:P67" si="5">O4*G4/F4</f>
        <v>83.841431485148505</v>
      </c>
      <c r="Q4" s="86">
        <f t="shared" si="2"/>
        <v>169.68</v>
      </c>
      <c r="R4" s="86">
        <f t="shared" ref="R4:R67" si="6">SUM(K4,K4*20%)</f>
        <v>187.08</v>
      </c>
      <c r="S4" s="206">
        <f t="shared" ref="S4:S67" si="7">IF(P4&gt;R4,F4*R4,IF(Q4&gt;P4,F4*Q4, IF(R4&gt;P4&gt;Q4,F4*P4)))</f>
        <v>51413.04</v>
      </c>
      <c r="T4" s="81">
        <f t="shared" si="3"/>
        <v>120</v>
      </c>
    </row>
    <row r="5" spans="1:20" ht="25.5">
      <c r="A5" s="7" t="s">
        <v>1695</v>
      </c>
      <c r="B5" s="9">
        <v>43909</v>
      </c>
      <c r="C5" s="7" t="s">
        <v>1093</v>
      </c>
      <c r="D5" s="7" t="s">
        <v>1694</v>
      </c>
      <c r="E5" s="13" t="s">
        <v>91</v>
      </c>
      <c r="F5" s="10">
        <v>445</v>
      </c>
      <c r="G5" s="78">
        <v>2.1999999999999999E-2</v>
      </c>
      <c r="H5" s="53">
        <v>3616626.25</v>
      </c>
      <c r="I5" s="69">
        <f t="shared" si="0"/>
        <v>178.79949999999999</v>
      </c>
      <c r="J5" s="21">
        <v>141.4</v>
      </c>
      <c r="K5" s="21">
        <v>155.9</v>
      </c>
      <c r="L5" s="190">
        <f t="shared" si="4"/>
        <v>69375.5</v>
      </c>
      <c r="M5" s="71">
        <f t="shared" si="1"/>
        <v>72150.52</v>
      </c>
      <c r="N5" s="71">
        <f t="shared" si="1"/>
        <v>75036.540800000002</v>
      </c>
      <c r="O5" s="51">
        <v>1533019.78</v>
      </c>
      <c r="P5" s="70">
        <f t="shared" si="5"/>
        <v>75.789741932584278</v>
      </c>
      <c r="Q5" s="86">
        <f t="shared" si="2"/>
        <v>169.68</v>
      </c>
      <c r="R5" s="86">
        <f t="shared" si="6"/>
        <v>187.08</v>
      </c>
      <c r="S5" s="206">
        <f t="shared" si="7"/>
        <v>75507.600000000006</v>
      </c>
      <c r="T5" s="81">
        <f t="shared" si="3"/>
        <v>108.83899935856319</v>
      </c>
    </row>
    <row r="6" spans="1:20" ht="25.5">
      <c r="A6" s="3" t="s">
        <v>1722</v>
      </c>
      <c r="B6" s="5">
        <v>43977</v>
      </c>
      <c r="C6" s="3" t="s">
        <v>865</v>
      </c>
      <c r="D6" s="3" t="s">
        <v>1721</v>
      </c>
      <c r="E6" s="13" t="s">
        <v>91</v>
      </c>
      <c r="F6" s="6">
        <v>200</v>
      </c>
      <c r="G6" s="78">
        <v>2.1999999999999999E-2</v>
      </c>
      <c r="H6" s="54">
        <v>1310206</v>
      </c>
      <c r="I6" s="69">
        <f t="shared" si="0"/>
        <v>144.12266</v>
      </c>
      <c r="J6" s="21">
        <v>141.4</v>
      </c>
      <c r="K6" s="21">
        <v>155.9</v>
      </c>
      <c r="L6" s="190">
        <f t="shared" si="4"/>
        <v>28824.531999999999</v>
      </c>
      <c r="M6" s="71">
        <f t="shared" si="1"/>
        <v>29977.513279999999</v>
      </c>
      <c r="N6" s="71">
        <f t="shared" si="1"/>
        <v>31176.613811200001</v>
      </c>
      <c r="O6" s="51">
        <v>775214.41</v>
      </c>
      <c r="P6" s="70">
        <f t="shared" si="5"/>
        <v>85.273585100000005</v>
      </c>
      <c r="Q6" s="86">
        <f t="shared" si="2"/>
        <v>169.68</v>
      </c>
      <c r="R6" s="86">
        <f t="shared" si="6"/>
        <v>187.08</v>
      </c>
      <c r="S6" s="206">
        <f t="shared" si="7"/>
        <v>33936</v>
      </c>
      <c r="T6" s="81">
        <f t="shared" si="3"/>
        <v>117.73304766925618</v>
      </c>
    </row>
    <row r="7" spans="1:20" ht="25.5">
      <c r="A7" s="7" t="s">
        <v>69</v>
      </c>
      <c r="B7" s="9">
        <v>42353</v>
      </c>
      <c r="C7" s="7" t="s">
        <v>66</v>
      </c>
      <c r="D7" s="7" t="s">
        <v>67</v>
      </c>
      <c r="E7" s="7" t="s">
        <v>68</v>
      </c>
      <c r="F7" s="10">
        <v>1541</v>
      </c>
      <c r="G7" s="78">
        <v>2.1999999999999999E-2</v>
      </c>
      <c r="H7" s="53">
        <v>12531412</v>
      </c>
      <c r="I7" s="69">
        <f t="shared" si="0"/>
        <v>178.904</v>
      </c>
      <c r="J7" s="21">
        <v>141.4</v>
      </c>
      <c r="K7" s="21">
        <v>155.9</v>
      </c>
      <c r="L7" s="190">
        <f t="shared" si="4"/>
        <v>240241.90000000002</v>
      </c>
      <c r="M7" s="71">
        <f t="shared" si="1"/>
        <v>249851.57600000003</v>
      </c>
      <c r="N7" s="71">
        <f t="shared" si="1"/>
        <v>259845.63904000004</v>
      </c>
      <c r="O7" s="51">
        <v>4353156.08</v>
      </c>
      <c r="P7" s="70">
        <f t="shared" si="5"/>
        <v>62.14758842310188</v>
      </c>
      <c r="Q7" s="86">
        <f t="shared" si="2"/>
        <v>169.68</v>
      </c>
      <c r="R7" s="86">
        <f t="shared" si="6"/>
        <v>187.08</v>
      </c>
      <c r="S7" s="206">
        <f t="shared" si="7"/>
        <v>261476.88</v>
      </c>
      <c r="T7" s="81">
        <f t="shared" si="3"/>
        <v>108.83899935856319</v>
      </c>
    </row>
    <row r="8" spans="1:20" ht="25.5">
      <c r="A8" s="3" t="s">
        <v>92</v>
      </c>
      <c r="B8" s="5">
        <v>42396</v>
      </c>
      <c r="C8" s="3" t="s">
        <v>89</v>
      </c>
      <c r="D8" s="3" t="s">
        <v>90</v>
      </c>
      <c r="E8" s="3" t="s">
        <v>91</v>
      </c>
      <c r="F8" s="6">
        <v>654</v>
      </c>
      <c r="G8" s="78">
        <v>2.1999999999999999E-2</v>
      </c>
      <c r="H8" s="54">
        <v>4965926.6399999997</v>
      </c>
      <c r="I8" s="69">
        <f t="shared" si="0"/>
        <v>167.04951999999997</v>
      </c>
      <c r="J8" s="21">
        <v>141.4</v>
      </c>
      <c r="K8" s="21">
        <v>155.9</v>
      </c>
      <c r="L8" s="190">
        <f t="shared" si="4"/>
        <v>101958.6</v>
      </c>
      <c r="M8" s="71">
        <f t="shared" si="1"/>
        <v>106036.944</v>
      </c>
      <c r="N8" s="71">
        <f t="shared" si="1"/>
        <v>110278.42176</v>
      </c>
      <c r="O8" s="51">
        <v>2626363.84</v>
      </c>
      <c r="P8" s="70">
        <f t="shared" si="5"/>
        <v>88.348630703363909</v>
      </c>
      <c r="Q8" s="86">
        <f t="shared" si="2"/>
        <v>169.68</v>
      </c>
      <c r="R8" s="86">
        <f t="shared" si="6"/>
        <v>187.08</v>
      </c>
      <c r="S8" s="206">
        <f t="shared" si="7"/>
        <v>110970.72</v>
      </c>
      <c r="T8" s="81">
        <f t="shared" si="3"/>
        <v>108.83899935856319</v>
      </c>
    </row>
    <row r="9" spans="1:20" ht="38.25">
      <c r="A9" s="7" t="s">
        <v>124</v>
      </c>
      <c r="B9" s="9">
        <v>42449</v>
      </c>
      <c r="C9" s="7" t="s">
        <v>122</v>
      </c>
      <c r="D9" s="7" t="s">
        <v>123</v>
      </c>
      <c r="E9" s="7" t="s">
        <v>91</v>
      </c>
      <c r="F9" s="10">
        <v>869</v>
      </c>
      <c r="G9" s="78">
        <v>2.1999999999999999E-2</v>
      </c>
      <c r="H9" s="53">
        <v>7066708</v>
      </c>
      <c r="I9" s="69">
        <f t="shared" si="0"/>
        <v>178.904</v>
      </c>
      <c r="J9" s="21">
        <v>141.4</v>
      </c>
      <c r="K9" s="21">
        <v>155.9</v>
      </c>
      <c r="L9" s="190">
        <f t="shared" si="4"/>
        <v>135477.1</v>
      </c>
      <c r="M9" s="71">
        <f t="shared" si="1"/>
        <v>140896.18400000001</v>
      </c>
      <c r="N9" s="71">
        <f t="shared" si="1"/>
        <v>146532.03136000002</v>
      </c>
      <c r="O9" s="51">
        <v>2993694.81</v>
      </c>
      <c r="P9" s="70">
        <f t="shared" si="5"/>
        <v>75.789742025316457</v>
      </c>
      <c r="Q9" s="86">
        <f t="shared" si="2"/>
        <v>169.68</v>
      </c>
      <c r="R9" s="86">
        <f t="shared" si="6"/>
        <v>187.08</v>
      </c>
      <c r="S9" s="206">
        <f t="shared" si="7"/>
        <v>147451.92000000001</v>
      </c>
      <c r="T9" s="81">
        <f t="shared" si="3"/>
        <v>108.83899935856319</v>
      </c>
    </row>
    <row r="10" spans="1:20" ht="25.5">
      <c r="A10" s="7" t="s">
        <v>129</v>
      </c>
      <c r="B10" s="9">
        <v>42454</v>
      </c>
      <c r="C10" s="7" t="s">
        <v>62</v>
      </c>
      <c r="D10" s="7" t="s">
        <v>128</v>
      </c>
      <c r="E10" s="7" t="s">
        <v>91</v>
      </c>
      <c r="F10" s="10">
        <v>1777</v>
      </c>
      <c r="G10" s="78">
        <v>2.1999999999999999E-2</v>
      </c>
      <c r="H10" s="53">
        <v>10551577.220000001</v>
      </c>
      <c r="I10" s="69">
        <f t="shared" si="0"/>
        <v>130.63291999999998</v>
      </c>
      <c r="J10" s="21">
        <v>141.4</v>
      </c>
      <c r="K10" s="21">
        <v>155.9</v>
      </c>
      <c r="L10" s="190">
        <f t="shared" si="4"/>
        <v>251267.80000000002</v>
      </c>
      <c r="M10" s="71">
        <f t="shared" si="1"/>
        <v>261318.51200000002</v>
      </c>
      <c r="N10" s="71">
        <f t="shared" si="1"/>
        <v>271771.25248000002</v>
      </c>
      <c r="O10" s="51">
        <v>5647979.5999999996</v>
      </c>
      <c r="P10" s="70">
        <f t="shared" si="5"/>
        <v>69.924339448508718</v>
      </c>
      <c r="Q10" s="86">
        <f t="shared" si="2"/>
        <v>169.68</v>
      </c>
      <c r="R10" s="86">
        <f t="shared" si="6"/>
        <v>187.08</v>
      </c>
      <c r="S10" s="206">
        <f t="shared" si="7"/>
        <v>301521.36</v>
      </c>
      <c r="T10" s="81">
        <f t="shared" si="3"/>
        <v>120</v>
      </c>
    </row>
    <row r="11" spans="1:20" ht="38.25">
      <c r="A11" s="3" t="s">
        <v>131</v>
      </c>
      <c r="B11" s="5">
        <v>42454</v>
      </c>
      <c r="C11" s="3" t="s">
        <v>62</v>
      </c>
      <c r="D11" s="3" t="s">
        <v>130</v>
      </c>
      <c r="E11" s="3" t="s">
        <v>91</v>
      </c>
      <c r="F11" s="6">
        <v>2500</v>
      </c>
      <c r="G11" s="78">
        <v>2.1999999999999999E-2</v>
      </c>
      <c r="H11" s="54">
        <v>17896625</v>
      </c>
      <c r="I11" s="69">
        <f t="shared" si="0"/>
        <v>157.49029999999999</v>
      </c>
      <c r="J11" s="21">
        <v>141.4</v>
      </c>
      <c r="K11" s="21">
        <v>155.9</v>
      </c>
      <c r="L11" s="190">
        <f t="shared" si="4"/>
        <v>389750</v>
      </c>
      <c r="M11" s="71">
        <f t="shared" si="1"/>
        <v>405340</v>
      </c>
      <c r="N11" s="71">
        <f t="shared" si="1"/>
        <v>421553.6</v>
      </c>
      <c r="O11" s="51">
        <v>6285555.0099999998</v>
      </c>
      <c r="P11" s="70">
        <f t="shared" si="5"/>
        <v>55.31288408799999</v>
      </c>
      <c r="Q11" s="86">
        <f t="shared" si="2"/>
        <v>169.68</v>
      </c>
      <c r="R11" s="86">
        <f t="shared" si="6"/>
        <v>187.08</v>
      </c>
      <c r="S11" s="206">
        <f t="shared" si="7"/>
        <v>424200</v>
      </c>
      <c r="T11" s="81">
        <f t="shared" si="3"/>
        <v>108.83899935856319</v>
      </c>
    </row>
    <row r="12" spans="1:20" ht="25.5">
      <c r="A12" s="3" t="s">
        <v>234</v>
      </c>
      <c r="B12" s="5">
        <v>42544</v>
      </c>
      <c r="C12" s="3" t="s">
        <v>232</v>
      </c>
      <c r="D12" s="3" t="s">
        <v>233</v>
      </c>
      <c r="E12" s="3" t="s">
        <v>68</v>
      </c>
      <c r="F12" s="6">
        <v>842</v>
      </c>
      <c r="G12" s="78">
        <v>2.1999999999999999E-2</v>
      </c>
      <c r="H12" s="54">
        <v>6088384.1200000001</v>
      </c>
      <c r="I12" s="69">
        <f t="shared" si="0"/>
        <v>159.07891999999998</v>
      </c>
      <c r="J12" s="21">
        <v>141.4</v>
      </c>
      <c r="K12" s="21">
        <v>155.9</v>
      </c>
      <c r="L12" s="190">
        <f t="shared" si="4"/>
        <v>131267.80000000002</v>
      </c>
      <c r="M12" s="71">
        <f t="shared" si="1"/>
        <v>136518.51200000002</v>
      </c>
      <c r="N12" s="71">
        <f t="shared" si="1"/>
        <v>141979.25248000002</v>
      </c>
      <c r="O12" s="51">
        <v>3381343.04</v>
      </c>
      <c r="P12" s="70">
        <f t="shared" si="5"/>
        <v>88.348630498812341</v>
      </c>
      <c r="Q12" s="86">
        <f t="shared" si="2"/>
        <v>169.68</v>
      </c>
      <c r="R12" s="86">
        <f t="shared" si="6"/>
        <v>187.08</v>
      </c>
      <c r="S12" s="206">
        <f t="shared" si="7"/>
        <v>142870.56</v>
      </c>
      <c r="T12" s="81">
        <f t="shared" si="3"/>
        <v>108.83899935856316</v>
      </c>
    </row>
    <row r="13" spans="1:20" ht="25.5">
      <c r="A13" s="7" t="s">
        <v>245</v>
      </c>
      <c r="B13" s="9">
        <v>42552</v>
      </c>
      <c r="C13" s="7" t="s">
        <v>243</v>
      </c>
      <c r="D13" s="7" t="s">
        <v>244</v>
      </c>
      <c r="E13" s="7" t="s">
        <v>91</v>
      </c>
      <c r="F13" s="10">
        <v>75</v>
      </c>
      <c r="G13" s="78">
        <v>2.1999999999999999E-2</v>
      </c>
      <c r="H13" s="53">
        <v>683046.75</v>
      </c>
      <c r="I13" s="69">
        <f t="shared" si="0"/>
        <v>200.36037999999999</v>
      </c>
      <c r="J13" s="21">
        <v>141.4</v>
      </c>
      <c r="K13" s="21">
        <v>155.9</v>
      </c>
      <c r="L13" s="190">
        <f t="shared" si="4"/>
        <v>11692.5</v>
      </c>
      <c r="M13" s="71">
        <f t="shared" si="1"/>
        <v>12160.2</v>
      </c>
      <c r="N13" s="71">
        <f t="shared" si="1"/>
        <v>12646.608</v>
      </c>
      <c r="O13" s="51">
        <v>258374.12</v>
      </c>
      <c r="P13" s="70">
        <f t="shared" si="5"/>
        <v>75.78974186666666</v>
      </c>
      <c r="Q13" s="86">
        <f t="shared" si="2"/>
        <v>169.68</v>
      </c>
      <c r="R13" s="86">
        <f t="shared" si="6"/>
        <v>187.08</v>
      </c>
      <c r="S13" s="206">
        <f t="shared" si="7"/>
        <v>12726</v>
      </c>
      <c r="T13" s="81">
        <f t="shared" si="3"/>
        <v>108.83899935856319</v>
      </c>
    </row>
    <row r="14" spans="1:20" ht="25.5">
      <c r="A14" s="3" t="s">
        <v>248</v>
      </c>
      <c r="B14" s="5">
        <v>42552</v>
      </c>
      <c r="C14" s="3" t="s">
        <v>246</v>
      </c>
      <c r="D14" s="3" t="s">
        <v>247</v>
      </c>
      <c r="E14" s="3" t="s">
        <v>91</v>
      </c>
      <c r="F14" s="6">
        <v>473</v>
      </c>
      <c r="G14" s="78">
        <v>2.1999999999999999E-2</v>
      </c>
      <c r="H14" s="54">
        <v>3931864.53</v>
      </c>
      <c r="I14" s="69">
        <f t="shared" si="0"/>
        <v>182.87741999999997</v>
      </c>
      <c r="J14" s="21">
        <v>141.4</v>
      </c>
      <c r="K14" s="21">
        <v>155.9</v>
      </c>
      <c r="L14" s="190">
        <f t="shared" si="4"/>
        <v>73740.7</v>
      </c>
      <c r="M14" s="71">
        <f t="shared" si="1"/>
        <v>76690.327999999994</v>
      </c>
      <c r="N14" s="71">
        <f t="shared" si="1"/>
        <v>79757.941119999989</v>
      </c>
      <c r="O14" s="51">
        <v>1629479.46</v>
      </c>
      <c r="P14" s="70">
        <f t="shared" si="5"/>
        <v>75.7897423255814</v>
      </c>
      <c r="Q14" s="86">
        <f t="shared" si="2"/>
        <v>169.68</v>
      </c>
      <c r="R14" s="86">
        <f t="shared" si="6"/>
        <v>187.08</v>
      </c>
      <c r="S14" s="206">
        <f t="shared" si="7"/>
        <v>80258.64</v>
      </c>
      <c r="T14" s="81">
        <f t="shared" si="3"/>
        <v>108.83899935856319</v>
      </c>
    </row>
    <row r="15" spans="1:20" ht="25.5">
      <c r="A15" s="3" t="s">
        <v>344</v>
      </c>
      <c r="B15" s="5">
        <v>42625</v>
      </c>
      <c r="C15" s="3" t="s">
        <v>342</v>
      </c>
      <c r="D15" s="3" t="s">
        <v>343</v>
      </c>
      <c r="E15" s="3" t="s">
        <v>91</v>
      </c>
      <c r="F15" s="6">
        <v>12</v>
      </c>
      <c r="G15" s="78">
        <v>2.1999999999999999E-2</v>
      </c>
      <c r="H15" s="54">
        <v>71257.56</v>
      </c>
      <c r="I15" s="69">
        <f t="shared" si="0"/>
        <v>130.63885999999999</v>
      </c>
      <c r="J15" s="21">
        <v>141.4</v>
      </c>
      <c r="K15" s="21">
        <v>155.9</v>
      </c>
      <c r="L15" s="190">
        <f t="shared" si="4"/>
        <v>1696.8000000000002</v>
      </c>
      <c r="M15" s="71">
        <f t="shared" ref="M15:N15" si="8">SUM(L15,L15*4%)</f>
        <v>1764.6720000000003</v>
      </c>
      <c r="N15" s="71">
        <f t="shared" si="8"/>
        <v>1835.2588800000003</v>
      </c>
      <c r="O15" s="51">
        <v>46512.87</v>
      </c>
      <c r="P15" s="70">
        <f t="shared" si="5"/>
        <v>85.273595</v>
      </c>
      <c r="Q15" s="86">
        <f t="shared" si="2"/>
        <v>169.68</v>
      </c>
      <c r="R15" s="86">
        <f t="shared" si="6"/>
        <v>187.08</v>
      </c>
      <c r="S15" s="206">
        <f t="shared" si="7"/>
        <v>2036.16</v>
      </c>
      <c r="T15" s="81">
        <f t="shared" si="3"/>
        <v>120</v>
      </c>
    </row>
    <row r="16" spans="1:20" ht="25.5">
      <c r="A16" s="7" t="s">
        <v>359</v>
      </c>
      <c r="B16" s="9">
        <v>42643</v>
      </c>
      <c r="C16" s="7" t="s">
        <v>357</v>
      </c>
      <c r="D16" s="7" t="s">
        <v>358</v>
      </c>
      <c r="E16" s="7" t="s">
        <v>68</v>
      </c>
      <c r="F16" s="10">
        <v>957</v>
      </c>
      <c r="G16" s="78">
        <v>2.1999999999999999E-2</v>
      </c>
      <c r="H16" s="53">
        <v>8875629.5099999998</v>
      </c>
      <c r="I16" s="69">
        <f t="shared" si="0"/>
        <v>204.03745999999998</v>
      </c>
      <c r="J16" s="21">
        <v>141.4</v>
      </c>
      <c r="K16" s="21">
        <v>155.9</v>
      </c>
      <c r="L16" s="190">
        <f t="shared" si="4"/>
        <v>149196.30000000002</v>
      </c>
      <c r="M16" s="71">
        <f t="shared" ref="M16:N16" si="9">SUM(L16,L16*4%)</f>
        <v>155164.15200000003</v>
      </c>
      <c r="N16" s="71">
        <f t="shared" si="9"/>
        <v>161370.71808000002</v>
      </c>
      <c r="O16" s="51">
        <v>3296853.77</v>
      </c>
      <c r="P16" s="70">
        <f t="shared" si="5"/>
        <v>75.789741839080449</v>
      </c>
      <c r="Q16" s="86">
        <f t="shared" si="2"/>
        <v>169.68</v>
      </c>
      <c r="R16" s="86">
        <f t="shared" si="6"/>
        <v>187.08</v>
      </c>
      <c r="S16" s="206">
        <f t="shared" si="7"/>
        <v>162383.76</v>
      </c>
      <c r="T16" s="81">
        <f t="shared" si="3"/>
        <v>108.83899935856319</v>
      </c>
    </row>
    <row r="17" spans="1:20" ht="25.5">
      <c r="A17" s="7" t="s">
        <v>380</v>
      </c>
      <c r="B17" s="9">
        <v>42650</v>
      </c>
      <c r="C17" s="7" t="s">
        <v>378</v>
      </c>
      <c r="D17" s="7" t="s">
        <v>379</v>
      </c>
      <c r="E17" s="7" t="s">
        <v>91</v>
      </c>
      <c r="F17" s="10">
        <v>512</v>
      </c>
      <c r="G17" s="78">
        <v>2.1999999999999999E-2</v>
      </c>
      <c r="H17" s="53">
        <v>3926466.5600000001</v>
      </c>
      <c r="I17" s="69">
        <f t="shared" si="0"/>
        <v>168.71536</v>
      </c>
      <c r="J17" s="21">
        <v>141.4</v>
      </c>
      <c r="K17" s="21">
        <v>155.9</v>
      </c>
      <c r="L17" s="190">
        <f t="shared" si="4"/>
        <v>79820.800000000003</v>
      </c>
      <c r="M17" s="71">
        <f t="shared" ref="M17:N17" si="10">SUM(L17,L17*4%)</f>
        <v>83013.631999999998</v>
      </c>
      <c r="N17" s="71">
        <f t="shared" si="10"/>
        <v>86334.177280000004</v>
      </c>
      <c r="O17" s="51">
        <v>1763834</v>
      </c>
      <c r="P17" s="70">
        <f t="shared" si="5"/>
        <v>75.789742187499996</v>
      </c>
      <c r="Q17" s="86">
        <f t="shared" si="2"/>
        <v>169.68</v>
      </c>
      <c r="R17" s="86">
        <f t="shared" si="6"/>
        <v>187.08</v>
      </c>
      <c r="S17" s="206">
        <f t="shared" si="7"/>
        <v>86876.160000000003</v>
      </c>
      <c r="T17" s="81">
        <f t="shared" si="3"/>
        <v>108.83899935856319</v>
      </c>
    </row>
    <row r="18" spans="1:20" ht="25.5">
      <c r="A18" s="7" t="s">
        <v>497</v>
      </c>
      <c r="B18" s="9">
        <v>42725</v>
      </c>
      <c r="C18" s="7" t="s">
        <v>495</v>
      </c>
      <c r="D18" s="7" t="s">
        <v>496</v>
      </c>
      <c r="E18" s="7" t="s">
        <v>68</v>
      </c>
      <c r="F18" s="10">
        <v>238</v>
      </c>
      <c r="G18" s="78">
        <v>2.1999999999999999E-2</v>
      </c>
      <c r="H18" s="53">
        <v>1454886.86</v>
      </c>
      <c r="I18" s="69">
        <f t="shared" si="0"/>
        <v>134.48534000000001</v>
      </c>
      <c r="J18" s="21">
        <v>141.4</v>
      </c>
      <c r="K18" s="21">
        <v>155.9</v>
      </c>
      <c r="L18" s="190">
        <f t="shared" si="4"/>
        <v>33653.200000000004</v>
      </c>
      <c r="M18" s="71">
        <f t="shared" ref="M18:N18" si="11">SUM(L18,L18*4%)</f>
        <v>34999.328000000001</v>
      </c>
      <c r="N18" s="71">
        <f t="shared" si="11"/>
        <v>36399.301120000004</v>
      </c>
      <c r="O18" s="51">
        <v>922505.14</v>
      </c>
      <c r="P18" s="70">
        <f t="shared" si="5"/>
        <v>85.273584369747894</v>
      </c>
      <c r="Q18" s="86">
        <f t="shared" si="2"/>
        <v>169.68</v>
      </c>
      <c r="R18" s="86">
        <f t="shared" si="6"/>
        <v>187.08</v>
      </c>
      <c r="S18" s="206">
        <f t="shared" si="7"/>
        <v>40383.840000000004</v>
      </c>
      <c r="T18" s="81">
        <f t="shared" si="3"/>
        <v>120</v>
      </c>
    </row>
    <row r="19" spans="1:20" ht="25.5">
      <c r="A19" s="3" t="s">
        <v>522</v>
      </c>
      <c r="B19" s="5">
        <v>42732</v>
      </c>
      <c r="C19" s="3" t="s">
        <v>520</v>
      </c>
      <c r="D19" s="3" t="s">
        <v>521</v>
      </c>
      <c r="E19" s="3" t="s">
        <v>68</v>
      </c>
      <c r="F19" s="6">
        <v>47</v>
      </c>
      <c r="G19" s="78">
        <v>2.1999999999999999E-2</v>
      </c>
      <c r="H19" s="54">
        <v>381980.75</v>
      </c>
      <c r="I19" s="69">
        <f t="shared" si="0"/>
        <v>178.79949999999999</v>
      </c>
      <c r="J19" s="21">
        <v>141.4</v>
      </c>
      <c r="K19" s="21">
        <v>155.9</v>
      </c>
      <c r="L19" s="190">
        <f t="shared" si="4"/>
        <v>7327.3</v>
      </c>
      <c r="M19" s="71">
        <f t="shared" ref="M19:N19" si="12">SUM(L19,L19*4%)</f>
        <v>7620.3919999999998</v>
      </c>
      <c r="N19" s="71">
        <f t="shared" si="12"/>
        <v>7925.2076799999995</v>
      </c>
      <c r="O19" s="51">
        <v>161914.44</v>
      </c>
      <c r="P19" s="70">
        <f t="shared" si="5"/>
        <v>75.789737872340424</v>
      </c>
      <c r="Q19" s="86">
        <f t="shared" si="2"/>
        <v>169.68</v>
      </c>
      <c r="R19" s="86">
        <f t="shared" si="6"/>
        <v>187.08</v>
      </c>
      <c r="S19" s="206">
        <f t="shared" si="7"/>
        <v>7974.96</v>
      </c>
      <c r="T19" s="81">
        <f t="shared" si="3"/>
        <v>108.83899935856319</v>
      </c>
    </row>
    <row r="20" spans="1:20" ht="25.5">
      <c r="A20" s="3" t="s">
        <v>665</v>
      </c>
      <c r="B20" s="5">
        <v>42866</v>
      </c>
      <c r="C20" s="3" t="s">
        <v>663</v>
      </c>
      <c r="D20" s="3" t="s">
        <v>664</v>
      </c>
      <c r="E20" s="3" t="s">
        <v>91</v>
      </c>
      <c r="F20" s="6">
        <v>84</v>
      </c>
      <c r="G20" s="78">
        <v>2.1999999999999999E-2</v>
      </c>
      <c r="H20" s="54">
        <v>697556.16</v>
      </c>
      <c r="I20" s="69">
        <f t="shared" si="0"/>
        <v>182.69328000000002</v>
      </c>
      <c r="J20" s="21">
        <v>141.4</v>
      </c>
      <c r="K20" s="21">
        <v>155.9</v>
      </c>
      <c r="L20" s="190">
        <f t="shared" si="4"/>
        <v>13095.6</v>
      </c>
      <c r="M20" s="71">
        <f t="shared" ref="M20:N20" si="13">SUM(L20,L20*4%)</f>
        <v>13619.424000000001</v>
      </c>
      <c r="N20" s="71">
        <f t="shared" si="13"/>
        <v>14164.20096</v>
      </c>
      <c r="O20" s="51">
        <v>354803.14</v>
      </c>
      <c r="P20" s="70">
        <f t="shared" si="5"/>
        <v>92.924631904761895</v>
      </c>
      <c r="Q20" s="86">
        <f t="shared" si="2"/>
        <v>169.68</v>
      </c>
      <c r="R20" s="86">
        <f t="shared" si="6"/>
        <v>187.08</v>
      </c>
      <c r="S20" s="206">
        <f t="shared" si="7"/>
        <v>14253.12</v>
      </c>
      <c r="T20" s="81">
        <f t="shared" si="3"/>
        <v>108.83899935856319</v>
      </c>
    </row>
    <row r="21" spans="1:20" ht="25.5">
      <c r="A21" s="7" t="s">
        <v>695</v>
      </c>
      <c r="B21" s="9">
        <v>42887</v>
      </c>
      <c r="C21" s="7" t="s">
        <v>690</v>
      </c>
      <c r="D21" s="7" t="s">
        <v>694</v>
      </c>
      <c r="E21" s="7" t="s">
        <v>91</v>
      </c>
      <c r="F21" s="10">
        <v>7176</v>
      </c>
      <c r="G21" s="78">
        <v>2.1999999999999999E-2</v>
      </c>
      <c r="H21" s="53">
        <v>42240160.560000002</v>
      </c>
      <c r="I21" s="69">
        <f t="shared" si="0"/>
        <v>129.49881999999999</v>
      </c>
      <c r="J21" s="21">
        <v>141.4</v>
      </c>
      <c r="K21" s="21">
        <v>155.9</v>
      </c>
      <c r="L21" s="190">
        <f t="shared" si="4"/>
        <v>1014686.4</v>
      </c>
      <c r="M21" s="71">
        <f t="shared" ref="M21:N21" si="14">SUM(L21,L21*4%)</f>
        <v>1055273.8559999999</v>
      </c>
      <c r="N21" s="71">
        <f t="shared" si="14"/>
        <v>1097484.81024</v>
      </c>
      <c r="O21" s="51">
        <v>14938703.960000001</v>
      </c>
      <c r="P21" s="70">
        <f t="shared" si="5"/>
        <v>45.798702218506129</v>
      </c>
      <c r="Q21" s="86">
        <f t="shared" si="2"/>
        <v>169.68</v>
      </c>
      <c r="R21" s="86">
        <f t="shared" si="6"/>
        <v>187.08</v>
      </c>
      <c r="S21" s="206">
        <f t="shared" si="7"/>
        <v>1217623.68</v>
      </c>
      <c r="T21" s="81">
        <f t="shared" si="3"/>
        <v>120</v>
      </c>
    </row>
    <row r="22" spans="1:20" ht="25.5">
      <c r="A22" s="7" t="s">
        <v>856</v>
      </c>
      <c r="B22" s="9">
        <v>43046</v>
      </c>
      <c r="C22" s="7" t="s">
        <v>854</v>
      </c>
      <c r="D22" s="7" t="s">
        <v>855</v>
      </c>
      <c r="E22" s="7" t="s">
        <v>68</v>
      </c>
      <c r="F22" s="10">
        <v>762</v>
      </c>
      <c r="G22" s="78">
        <v>2.1999999999999999E-2</v>
      </c>
      <c r="H22" s="53">
        <v>3338535.36</v>
      </c>
      <c r="I22" s="69">
        <f t="shared" si="0"/>
        <v>96.388159999999985</v>
      </c>
      <c r="J22" s="21">
        <v>141.4</v>
      </c>
      <c r="K22" s="21">
        <v>155.9</v>
      </c>
      <c r="L22" s="190">
        <f t="shared" si="4"/>
        <v>107746.8</v>
      </c>
      <c r="M22" s="71">
        <f t="shared" ref="M22:N22" si="15">SUM(L22,L22*4%)</f>
        <v>112056.67200000001</v>
      </c>
      <c r="N22" s="71">
        <f t="shared" si="15"/>
        <v>116538.93888</v>
      </c>
      <c r="O22" s="51">
        <v>2953566.89</v>
      </c>
      <c r="P22" s="70">
        <f t="shared" si="5"/>
        <v>85.27358475065617</v>
      </c>
      <c r="Q22" s="86">
        <f t="shared" si="2"/>
        <v>169.68</v>
      </c>
      <c r="R22" s="86">
        <f t="shared" si="6"/>
        <v>187.08</v>
      </c>
      <c r="S22" s="206">
        <f t="shared" si="7"/>
        <v>129296.16</v>
      </c>
      <c r="T22" s="81">
        <f t="shared" si="3"/>
        <v>120</v>
      </c>
    </row>
    <row r="23" spans="1:20" ht="25.5">
      <c r="A23" s="7" t="s">
        <v>922</v>
      </c>
      <c r="B23" s="9">
        <v>43084</v>
      </c>
      <c r="C23" s="7" t="s">
        <v>357</v>
      </c>
      <c r="D23" s="7" t="s">
        <v>921</v>
      </c>
      <c r="E23" s="7" t="s">
        <v>68</v>
      </c>
      <c r="F23" s="10">
        <v>1008</v>
      </c>
      <c r="G23" s="78">
        <v>2.1999999999999999E-2</v>
      </c>
      <c r="H23" s="53">
        <v>8647259.0399999991</v>
      </c>
      <c r="I23" s="69">
        <f t="shared" si="0"/>
        <v>188.72985999999997</v>
      </c>
      <c r="J23" s="21">
        <v>141.4</v>
      </c>
      <c r="K23" s="21">
        <v>155.9</v>
      </c>
      <c r="L23" s="190">
        <f t="shared" si="4"/>
        <v>157147.20000000001</v>
      </c>
      <c r="M23" s="71">
        <f t="shared" ref="M23:N23" si="16">SUM(L23,L23*4%)</f>
        <v>163433.08800000002</v>
      </c>
      <c r="N23" s="71">
        <f t="shared" si="16"/>
        <v>169970.41152000002</v>
      </c>
      <c r="O23" s="51">
        <v>3472548.17</v>
      </c>
      <c r="P23" s="70">
        <f t="shared" si="5"/>
        <v>75.789741805555551</v>
      </c>
      <c r="Q23" s="86">
        <f t="shared" si="2"/>
        <v>169.68</v>
      </c>
      <c r="R23" s="86">
        <f t="shared" si="6"/>
        <v>187.08</v>
      </c>
      <c r="S23" s="206">
        <f t="shared" si="7"/>
        <v>171037.44</v>
      </c>
      <c r="T23" s="81">
        <f t="shared" si="3"/>
        <v>108.83899935856319</v>
      </c>
    </row>
    <row r="24" spans="1:20" ht="25.5">
      <c r="A24" s="7" t="s">
        <v>949</v>
      </c>
      <c r="B24" s="9">
        <v>43111</v>
      </c>
      <c r="C24" s="7" t="s">
        <v>947</v>
      </c>
      <c r="D24" s="7" t="s">
        <v>948</v>
      </c>
      <c r="E24" s="7" t="s">
        <v>68</v>
      </c>
      <c r="F24" s="10">
        <v>336</v>
      </c>
      <c r="G24" s="78">
        <v>2.1999999999999999E-2</v>
      </c>
      <c r="H24" s="53">
        <v>1741706.4</v>
      </c>
      <c r="I24" s="69">
        <f t="shared" si="0"/>
        <v>114.04029999999999</v>
      </c>
      <c r="J24" s="21">
        <v>141.4</v>
      </c>
      <c r="K24" s="21">
        <v>155.9</v>
      </c>
      <c r="L24" s="190">
        <f t="shared" si="4"/>
        <v>47510.400000000001</v>
      </c>
      <c r="M24" s="71">
        <f t="shared" ref="M24:N24" si="17">SUM(L24,L24*4%)</f>
        <v>49410.815999999999</v>
      </c>
      <c r="N24" s="71">
        <f t="shared" si="17"/>
        <v>51387.248639999998</v>
      </c>
      <c r="O24" s="51">
        <v>508591.07</v>
      </c>
      <c r="P24" s="70">
        <f t="shared" si="5"/>
        <v>33.300605773809522</v>
      </c>
      <c r="Q24" s="86">
        <f t="shared" si="2"/>
        <v>169.68</v>
      </c>
      <c r="R24" s="86">
        <f t="shared" si="6"/>
        <v>187.08</v>
      </c>
      <c r="S24" s="206">
        <f t="shared" si="7"/>
        <v>57012.480000000003</v>
      </c>
      <c r="T24" s="81">
        <f t="shared" si="3"/>
        <v>120</v>
      </c>
    </row>
    <row r="25" spans="1:20" ht="25.5">
      <c r="A25" s="3" t="s">
        <v>973</v>
      </c>
      <c r="B25" s="5">
        <v>43130</v>
      </c>
      <c r="C25" s="3" t="s">
        <v>598</v>
      </c>
      <c r="D25" s="3" t="s">
        <v>972</v>
      </c>
      <c r="E25" s="3" t="s">
        <v>68</v>
      </c>
      <c r="F25" s="6">
        <v>615</v>
      </c>
      <c r="G25" s="78">
        <v>2.1999999999999999E-2</v>
      </c>
      <c r="H25" s="54">
        <v>4998258.75</v>
      </c>
      <c r="I25" s="69">
        <f t="shared" si="0"/>
        <v>178.79949999999999</v>
      </c>
      <c r="J25" s="21">
        <v>141.4</v>
      </c>
      <c r="K25" s="21">
        <v>155.9</v>
      </c>
      <c r="L25" s="190">
        <f t="shared" si="4"/>
        <v>95878.5</v>
      </c>
      <c r="M25" s="71">
        <f t="shared" ref="M25:N25" si="18">SUM(L25,L25*4%)</f>
        <v>99713.64</v>
      </c>
      <c r="N25" s="71">
        <f t="shared" si="18"/>
        <v>103702.1856</v>
      </c>
      <c r="O25" s="51">
        <v>2118667.79</v>
      </c>
      <c r="P25" s="70">
        <f t="shared" si="5"/>
        <v>75.789742081300801</v>
      </c>
      <c r="Q25" s="86">
        <f t="shared" si="2"/>
        <v>169.68</v>
      </c>
      <c r="R25" s="86">
        <f t="shared" si="6"/>
        <v>187.08</v>
      </c>
      <c r="S25" s="206">
        <f t="shared" si="7"/>
        <v>104353.2</v>
      </c>
      <c r="T25" s="81">
        <f t="shared" si="3"/>
        <v>108.83899935856319</v>
      </c>
    </row>
    <row r="26" spans="1:20" ht="25.5">
      <c r="A26" s="3" t="s">
        <v>1003</v>
      </c>
      <c r="B26" s="5">
        <v>43173</v>
      </c>
      <c r="C26" s="3" t="s">
        <v>1001</v>
      </c>
      <c r="D26" s="3" t="s">
        <v>1002</v>
      </c>
      <c r="E26" s="3" t="s">
        <v>68</v>
      </c>
      <c r="F26" s="6">
        <v>1653</v>
      </c>
      <c r="G26" s="78">
        <v>2.1999999999999999E-2</v>
      </c>
      <c r="H26" s="54">
        <v>14180475.390000001</v>
      </c>
      <c r="I26" s="69">
        <f t="shared" si="0"/>
        <v>188.72985999999997</v>
      </c>
      <c r="J26" s="21">
        <v>141.4</v>
      </c>
      <c r="K26" s="21">
        <v>155.9</v>
      </c>
      <c r="L26" s="190">
        <f t="shared" si="4"/>
        <v>257702.7</v>
      </c>
      <c r="M26" s="71">
        <f t="shared" ref="M26:N26" si="19">SUM(L26,L26*4%)</f>
        <v>268010.80800000002</v>
      </c>
      <c r="N26" s="71">
        <f t="shared" si="19"/>
        <v>278731.24032000004</v>
      </c>
      <c r="O26" s="51">
        <v>4669543.8</v>
      </c>
      <c r="P26" s="70">
        <f t="shared" si="5"/>
        <v>62.147588384754982</v>
      </c>
      <c r="Q26" s="86">
        <f t="shared" si="2"/>
        <v>169.68</v>
      </c>
      <c r="R26" s="86">
        <f t="shared" si="6"/>
        <v>187.08</v>
      </c>
      <c r="S26" s="206">
        <f t="shared" si="7"/>
        <v>280481.04000000004</v>
      </c>
      <c r="T26" s="81">
        <f t="shared" si="3"/>
        <v>108.83899935856319</v>
      </c>
    </row>
    <row r="27" spans="1:20" ht="25.5">
      <c r="A27" s="3" t="s">
        <v>1017</v>
      </c>
      <c r="B27" s="5">
        <v>43187</v>
      </c>
      <c r="C27" s="3" t="s">
        <v>1015</v>
      </c>
      <c r="D27" s="3" t="s">
        <v>1016</v>
      </c>
      <c r="E27" s="3" t="s">
        <v>68</v>
      </c>
      <c r="F27" s="6">
        <v>130</v>
      </c>
      <c r="G27" s="78">
        <v>2.1999999999999999E-2</v>
      </c>
      <c r="H27" s="54">
        <v>986492</v>
      </c>
      <c r="I27" s="69">
        <f t="shared" si="0"/>
        <v>166.94480000000001</v>
      </c>
      <c r="J27" s="21">
        <v>141.4</v>
      </c>
      <c r="K27" s="21">
        <v>155.9</v>
      </c>
      <c r="L27" s="190">
        <f t="shared" si="4"/>
        <v>20267</v>
      </c>
      <c r="M27" s="71">
        <f t="shared" ref="M27:N27" si="20">SUM(L27,L27*4%)</f>
        <v>21077.68</v>
      </c>
      <c r="N27" s="71">
        <f t="shared" si="20"/>
        <v>21920.787199999999</v>
      </c>
      <c r="O27" s="51">
        <v>522060.09</v>
      </c>
      <c r="P27" s="70">
        <f t="shared" si="5"/>
        <v>88.348630615384621</v>
      </c>
      <c r="Q27" s="86">
        <f t="shared" si="2"/>
        <v>169.68</v>
      </c>
      <c r="R27" s="86">
        <f t="shared" si="6"/>
        <v>187.08</v>
      </c>
      <c r="S27" s="206">
        <f t="shared" si="7"/>
        <v>22058.400000000001</v>
      </c>
      <c r="T27" s="81">
        <f t="shared" si="3"/>
        <v>108.83899935856319</v>
      </c>
    </row>
    <row r="28" spans="1:20" ht="25.5">
      <c r="A28" s="7" t="s">
        <v>1052</v>
      </c>
      <c r="B28" s="9">
        <v>43208</v>
      </c>
      <c r="C28" s="7" t="s">
        <v>1051</v>
      </c>
      <c r="D28" s="7" t="s">
        <v>511</v>
      </c>
      <c r="E28" s="7" t="s">
        <v>68</v>
      </c>
      <c r="F28" s="10">
        <v>341</v>
      </c>
      <c r="G28" s="78">
        <v>2.1999999999999999E-2</v>
      </c>
      <c r="H28" s="53">
        <v>2925312.83</v>
      </c>
      <c r="I28" s="69">
        <f t="shared" si="0"/>
        <v>188.72986</v>
      </c>
      <c r="J28" s="21">
        <v>141.4</v>
      </c>
      <c r="K28" s="21">
        <v>155.9</v>
      </c>
      <c r="L28" s="190">
        <f t="shared" si="4"/>
        <v>53161.9</v>
      </c>
      <c r="M28" s="71">
        <f t="shared" ref="M28:N28" si="21">SUM(L28,L28*4%)</f>
        <v>55288.376000000004</v>
      </c>
      <c r="N28" s="71">
        <f t="shared" si="21"/>
        <v>57499.911040000006</v>
      </c>
      <c r="O28" s="51">
        <v>1174741</v>
      </c>
      <c r="P28" s="70">
        <f t="shared" si="5"/>
        <v>75.789741935483875</v>
      </c>
      <c r="Q28" s="86">
        <f t="shared" si="2"/>
        <v>169.68</v>
      </c>
      <c r="R28" s="86">
        <f t="shared" si="6"/>
        <v>187.08</v>
      </c>
      <c r="S28" s="206">
        <f t="shared" si="7"/>
        <v>57860.880000000005</v>
      </c>
      <c r="T28" s="81">
        <f t="shared" si="3"/>
        <v>108.83899935856319</v>
      </c>
    </row>
    <row r="29" spans="1:20" ht="25.5">
      <c r="A29" s="3" t="s">
        <v>1075</v>
      </c>
      <c r="B29" s="5">
        <v>43237</v>
      </c>
      <c r="C29" s="3" t="s">
        <v>1051</v>
      </c>
      <c r="D29" s="3" t="s">
        <v>511</v>
      </c>
      <c r="E29" s="3" t="s">
        <v>68</v>
      </c>
      <c r="F29" s="6">
        <v>305</v>
      </c>
      <c r="G29" s="78">
        <v>2.1999999999999999E-2</v>
      </c>
      <c r="H29" s="54">
        <v>2478811.25</v>
      </c>
      <c r="I29" s="69">
        <f t="shared" si="0"/>
        <v>178.79949999999999</v>
      </c>
      <c r="J29" s="21">
        <v>141.4</v>
      </c>
      <c r="K29" s="21">
        <v>155.9</v>
      </c>
      <c r="L29" s="190">
        <f t="shared" si="4"/>
        <v>47549.5</v>
      </c>
      <c r="M29" s="71">
        <f t="shared" ref="M29:N29" si="22">SUM(L29,L29*4%)</f>
        <v>49451.48</v>
      </c>
      <c r="N29" s="71">
        <f t="shared" si="22"/>
        <v>51429.539200000007</v>
      </c>
      <c r="O29" s="51">
        <v>1050721.42</v>
      </c>
      <c r="P29" s="70">
        <f t="shared" si="5"/>
        <v>75.789741770491787</v>
      </c>
      <c r="Q29" s="86">
        <f t="shared" si="2"/>
        <v>169.68</v>
      </c>
      <c r="R29" s="86">
        <f t="shared" si="6"/>
        <v>187.08</v>
      </c>
      <c r="S29" s="206">
        <f t="shared" si="7"/>
        <v>51752.4</v>
      </c>
      <c r="T29" s="81">
        <f t="shared" si="3"/>
        <v>108.83899935856319</v>
      </c>
    </row>
    <row r="30" spans="1:20" ht="25.5">
      <c r="A30" s="3" t="s">
        <v>1117</v>
      </c>
      <c r="B30" s="5">
        <v>43297</v>
      </c>
      <c r="C30" s="3" t="s">
        <v>1115</v>
      </c>
      <c r="D30" s="3" t="s">
        <v>1116</v>
      </c>
      <c r="E30" s="3" t="s">
        <v>68</v>
      </c>
      <c r="F30" s="6">
        <v>83</v>
      </c>
      <c r="G30" s="78">
        <v>2.1999999999999999E-2</v>
      </c>
      <c r="H30" s="54">
        <v>712026.29</v>
      </c>
      <c r="I30" s="69">
        <f t="shared" si="0"/>
        <v>188.72986</v>
      </c>
      <c r="J30" s="21">
        <v>141.4</v>
      </c>
      <c r="K30" s="21">
        <v>155.9</v>
      </c>
      <c r="L30" s="190">
        <f t="shared" si="4"/>
        <v>12939.7</v>
      </c>
      <c r="M30" s="71">
        <f t="shared" ref="M30:N30" si="23">SUM(L30,L30*4%)</f>
        <v>13457.288</v>
      </c>
      <c r="N30" s="71">
        <f t="shared" si="23"/>
        <v>13995.579520000001</v>
      </c>
      <c r="O30" s="51">
        <v>285934.02</v>
      </c>
      <c r="P30" s="70">
        <f t="shared" si="5"/>
        <v>75.789740240963866</v>
      </c>
      <c r="Q30" s="86">
        <f t="shared" si="2"/>
        <v>169.68</v>
      </c>
      <c r="R30" s="86">
        <f t="shared" si="6"/>
        <v>187.08</v>
      </c>
      <c r="S30" s="206">
        <f t="shared" si="7"/>
        <v>14083.44</v>
      </c>
      <c r="T30" s="81">
        <f t="shared" si="3"/>
        <v>108.83899935856319</v>
      </c>
    </row>
    <row r="31" spans="1:20" ht="25.5">
      <c r="A31" s="3" t="s">
        <v>1128</v>
      </c>
      <c r="B31" s="5">
        <v>43308</v>
      </c>
      <c r="C31" s="3" t="s">
        <v>1126</v>
      </c>
      <c r="D31" s="3" t="s">
        <v>1127</v>
      </c>
      <c r="E31" s="3" t="s">
        <v>68</v>
      </c>
      <c r="F31" s="6">
        <v>679</v>
      </c>
      <c r="G31" s="78">
        <v>2.1999999999999999E-2</v>
      </c>
      <c r="H31" s="54">
        <v>4832816.45</v>
      </c>
      <c r="I31" s="69">
        <f t="shared" si="0"/>
        <v>156.58609999999999</v>
      </c>
      <c r="J31" s="21">
        <v>141.4</v>
      </c>
      <c r="K31" s="21">
        <v>155.9</v>
      </c>
      <c r="L31" s="190">
        <f t="shared" si="4"/>
        <v>105856.1</v>
      </c>
      <c r="M31" s="71">
        <f t="shared" ref="M31:N31" si="24">SUM(L31,L31*4%)</f>
        <v>110090.34400000001</v>
      </c>
      <c r="N31" s="71">
        <f t="shared" si="24"/>
        <v>114493.95776000002</v>
      </c>
      <c r="O31" s="51">
        <v>2081898.46</v>
      </c>
      <c r="P31" s="70">
        <f t="shared" si="5"/>
        <v>67.454736553755509</v>
      </c>
      <c r="Q31" s="86">
        <f t="shared" si="2"/>
        <v>169.68</v>
      </c>
      <c r="R31" s="86">
        <f t="shared" si="6"/>
        <v>187.08</v>
      </c>
      <c r="S31" s="206">
        <f t="shared" si="7"/>
        <v>115212.72</v>
      </c>
      <c r="T31" s="81">
        <f t="shared" si="3"/>
        <v>108.83899935856319</v>
      </c>
    </row>
    <row r="32" spans="1:20" ht="25.5">
      <c r="A32" s="3" t="s">
        <v>1171</v>
      </c>
      <c r="B32" s="5">
        <v>43383</v>
      </c>
      <c r="C32" s="3" t="s">
        <v>1161</v>
      </c>
      <c r="D32" s="3" t="s">
        <v>1170</v>
      </c>
      <c r="E32" s="3" t="s">
        <v>68</v>
      </c>
      <c r="F32" s="6">
        <v>2238</v>
      </c>
      <c r="G32" s="78">
        <v>2.1999999999999999E-2</v>
      </c>
      <c r="H32" s="54">
        <v>9644593.8599999994</v>
      </c>
      <c r="I32" s="69">
        <f t="shared" si="0"/>
        <v>94.808339999999987</v>
      </c>
      <c r="J32" s="21">
        <v>141.4</v>
      </c>
      <c r="K32" s="21">
        <v>155.9</v>
      </c>
      <c r="L32" s="190">
        <f t="shared" si="4"/>
        <v>316453.2</v>
      </c>
      <c r="M32" s="71">
        <f t="shared" ref="M32:N32" si="25">SUM(L32,L32*4%)</f>
        <v>329111.32800000004</v>
      </c>
      <c r="N32" s="71">
        <f t="shared" si="25"/>
        <v>342275.78112000006</v>
      </c>
      <c r="O32" s="51">
        <v>7283021.4699999997</v>
      </c>
      <c r="P32" s="70">
        <f t="shared" si="5"/>
        <v>71.593598007149225</v>
      </c>
      <c r="Q32" s="86">
        <f t="shared" si="2"/>
        <v>169.68</v>
      </c>
      <c r="R32" s="86">
        <f t="shared" si="6"/>
        <v>187.08</v>
      </c>
      <c r="S32" s="206">
        <f t="shared" si="7"/>
        <v>379743.84</v>
      </c>
      <c r="T32" s="81">
        <f t="shared" si="3"/>
        <v>120</v>
      </c>
    </row>
    <row r="33" spans="1:20" ht="25.5">
      <c r="A33" s="7" t="s">
        <v>1173</v>
      </c>
      <c r="B33" s="9">
        <v>43383</v>
      </c>
      <c r="C33" s="7" t="s">
        <v>1161</v>
      </c>
      <c r="D33" s="7" t="s">
        <v>1172</v>
      </c>
      <c r="E33" s="7" t="s">
        <v>68</v>
      </c>
      <c r="F33" s="10">
        <v>3646</v>
      </c>
      <c r="G33" s="78">
        <v>2.1999999999999999E-2</v>
      </c>
      <c r="H33" s="53">
        <v>15712327.619999999</v>
      </c>
      <c r="I33" s="69">
        <f t="shared" si="0"/>
        <v>94.808340000000001</v>
      </c>
      <c r="J33" s="21">
        <v>141.4</v>
      </c>
      <c r="K33" s="21">
        <v>155.9</v>
      </c>
      <c r="L33" s="190">
        <f t="shared" si="4"/>
        <v>515544.4</v>
      </c>
      <c r="M33" s="71">
        <f t="shared" ref="M33:N33" si="26">SUM(L33,L33*4%)</f>
        <v>536166.17599999998</v>
      </c>
      <c r="N33" s="71">
        <f t="shared" si="26"/>
        <v>557612.82303999993</v>
      </c>
      <c r="O33" s="51">
        <v>10273363.84</v>
      </c>
      <c r="P33" s="70">
        <f t="shared" si="5"/>
        <v>61.989578848052652</v>
      </c>
      <c r="Q33" s="86">
        <f t="shared" si="2"/>
        <v>169.68</v>
      </c>
      <c r="R33" s="86">
        <f t="shared" si="6"/>
        <v>187.08</v>
      </c>
      <c r="S33" s="206">
        <f t="shared" si="7"/>
        <v>618653.28</v>
      </c>
      <c r="T33" s="81">
        <f t="shared" si="3"/>
        <v>120</v>
      </c>
    </row>
    <row r="34" spans="1:20" ht="25.5">
      <c r="A34" s="3" t="s">
        <v>1175</v>
      </c>
      <c r="B34" s="5">
        <v>43383</v>
      </c>
      <c r="C34" s="3" t="s">
        <v>1161</v>
      </c>
      <c r="D34" s="3" t="s">
        <v>1174</v>
      </c>
      <c r="E34" s="3" t="s">
        <v>68</v>
      </c>
      <c r="F34" s="6">
        <v>230</v>
      </c>
      <c r="G34" s="78">
        <v>2.1999999999999999E-2</v>
      </c>
      <c r="H34" s="54">
        <v>991178.1</v>
      </c>
      <c r="I34" s="69">
        <f t="shared" si="0"/>
        <v>94.808339999999987</v>
      </c>
      <c r="J34" s="21">
        <v>141.4</v>
      </c>
      <c r="K34" s="21">
        <v>155.9</v>
      </c>
      <c r="L34" s="190">
        <f t="shared" si="4"/>
        <v>32522</v>
      </c>
      <c r="M34" s="71">
        <f t="shared" ref="M34:N34" si="27">SUM(L34,L34*4%)</f>
        <v>33822.879999999997</v>
      </c>
      <c r="N34" s="71">
        <f t="shared" si="27"/>
        <v>35175.7952</v>
      </c>
      <c r="O34" s="51">
        <v>912778.69</v>
      </c>
      <c r="P34" s="70">
        <f t="shared" si="5"/>
        <v>87.30926599999998</v>
      </c>
      <c r="Q34" s="86">
        <f t="shared" si="2"/>
        <v>169.68</v>
      </c>
      <c r="R34" s="86">
        <f t="shared" si="6"/>
        <v>187.08</v>
      </c>
      <c r="S34" s="206">
        <f t="shared" si="7"/>
        <v>39026.400000000001</v>
      </c>
      <c r="T34" s="81">
        <f t="shared" si="3"/>
        <v>120</v>
      </c>
    </row>
    <row r="35" spans="1:20" ht="25.5">
      <c r="A35" s="7" t="s">
        <v>1177</v>
      </c>
      <c r="B35" s="9">
        <v>43383</v>
      </c>
      <c r="C35" s="7" t="s">
        <v>1161</v>
      </c>
      <c r="D35" s="7" t="s">
        <v>1176</v>
      </c>
      <c r="E35" s="7" t="s">
        <v>68</v>
      </c>
      <c r="F35" s="10">
        <v>680</v>
      </c>
      <c r="G35" s="78">
        <v>2.1999999999999999E-2</v>
      </c>
      <c r="H35" s="53">
        <v>2820592.4</v>
      </c>
      <c r="I35" s="69">
        <f t="shared" si="0"/>
        <v>91.254459999999995</v>
      </c>
      <c r="J35" s="21">
        <v>141.4</v>
      </c>
      <c r="K35" s="21">
        <v>155.9</v>
      </c>
      <c r="L35" s="190">
        <f t="shared" si="4"/>
        <v>96152</v>
      </c>
      <c r="M35" s="71">
        <f t="shared" ref="M35:N35" si="28">SUM(L35,L35*4%)</f>
        <v>99998.080000000002</v>
      </c>
      <c r="N35" s="71">
        <f t="shared" si="28"/>
        <v>103998.00320000001</v>
      </c>
      <c r="O35" s="51">
        <v>2828179.23</v>
      </c>
      <c r="P35" s="70">
        <f t="shared" si="5"/>
        <v>91.499916264705874</v>
      </c>
      <c r="Q35" s="86">
        <f t="shared" si="2"/>
        <v>169.68</v>
      </c>
      <c r="R35" s="86">
        <f t="shared" si="6"/>
        <v>187.08</v>
      </c>
      <c r="S35" s="206">
        <f t="shared" si="7"/>
        <v>115382.40000000001</v>
      </c>
      <c r="T35" s="81">
        <f t="shared" ref="T35:T66" si="29">S35/L35*100</f>
        <v>120.00000000000001</v>
      </c>
    </row>
    <row r="36" spans="1:20" ht="25.5">
      <c r="A36" s="3" t="s">
        <v>1179</v>
      </c>
      <c r="B36" s="5">
        <v>43383</v>
      </c>
      <c r="C36" s="3" t="s">
        <v>1161</v>
      </c>
      <c r="D36" s="3" t="s">
        <v>1178</v>
      </c>
      <c r="E36" s="3" t="s">
        <v>68</v>
      </c>
      <c r="F36" s="6">
        <v>206</v>
      </c>
      <c r="G36" s="78">
        <v>2.1999999999999999E-2</v>
      </c>
      <c r="H36" s="54">
        <v>854473.58</v>
      </c>
      <c r="I36" s="69">
        <f t="shared" si="0"/>
        <v>91.25445999999998</v>
      </c>
      <c r="J36" s="21">
        <v>141.4</v>
      </c>
      <c r="K36" s="21">
        <v>155.9</v>
      </c>
      <c r="L36" s="190">
        <f t="shared" si="4"/>
        <v>29128.400000000001</v>
      </c>
      <c r="M36" s="71">
        <f t="shared" ref="M36:N36" si="30">SUM(L36,L36*4%)</f>
        <v>30293.536</v>
      </c>
      <c r="N36" s="71">
        <f t="shared" si="30"/>
        <v>31505.277440000002</v>
      </c>
      <c r="O36" s="51">
        <v>856771.95</v>
      </c>
      <c r="P36" s="70">
        <f t="shared" si="5"/>
        <v>91.499916990291254</v>
      </c>
      <c r="Q36" s="86">
        <f t="shared" si="2"/>
        <v>169.68</v>
      </c>
      <c r="R36" s="86">
        <f t="shared" si="6"/>
        <v>187.08</v>
      </c>
      <c r="S36" s="206">
        <f t="shared" si="7"/>
        <v>34954.080000000002</v>
      </c>
      <c r="T36" s="81">
        <f t="shared" si="29"/>
        <v>120</v>
      </c>
    </row>
    <row r="37" spans="1:20" ht="25.5">
      <c r="A37" s="7" t="s">
        <v>1181</v>
      </c>
      <c r="B37" s="9">
        <v>43383</v>
      </c>
      <c r="C37" s="7" t="s">
        <v>1161</v>
      </c>
      <c r="D37" s="7" t="s">
        <v>1180</v>
      </c>
      <c r="E37" s="7" t="s">
        <v>68</v>
      </c>
      <c r="F37" s="10">
        <v>570</v>
      </c>
      <c r="G37" s="78">
        <v>2.1999999999999999E-2</v>
      </c>
      <c r="H37" s="53">
        <v>2456397.9</v>
      </c>
      <c r="I37" s="69">
        <f t="shared" si="0"/>
        <v>94.808339999999987</v>
      </c>
      <c r="J37" s="21">
        <v>141.4</v>
      </c>
      <c r="K37" s="21">
        <v>155.9</v>
      </c>
      <c r="L37" s="190">
        <f t="shared" si="4"/>
        <v>80598</v>
      </c>
      <c r="M37" s="71">
        <f t="shared" ref="M37:N37" si="31">SUM(L37,L37*4%)</f>
        <v>83821.919999999998</v>
      </c>
      <c r="N37" s="71">
        <f t="shared" si="31"/>
        <v>87174.796799999996</v>
      </c>
      <c r="O37" s="51">
        <v>2262103.71</v>
      </c>
      <c r="P37" s="70">
        <f t="shared" si="5"/>
        <v>87.309265999999994</v>
      </c>
      <c r="Q37" s="86">
        <f t="shared" si="2"/>
        <v>169.68</v>
      </c>
      <c r="R37" s="86">
        <f t="shared" si="6"/>
        <v>187.08</v>
      </c>
      <c r="S37" s="206">
        <f t="shared" si="7"/>
        <v>96717.6</v>
      </c>
      <c r="T37" s="81">
        <f t="shared" si="29"/>
        <v>120.00000000000001</v>
      </c>
    </row>
    <row r="38" spans="1:20" ht="25.5">
      <c r="A38" s="7" t="s">
        <v>1236</v>
      </c>
      <c r="B38" s="9">
        <v>43424</v>
      </c>
      <c r="C38" s="7" t="s">
        <v>1234</v>
      </c>
      <c r="D38" s="7" t="s">
        <v>1235</v>
      </c>
      <c r="E38" s="7" t="s">
        <v>68</v>
      </c>
      <c r="F38" s="10">
        <v>183</v>
      </c>
      <c r="G38" s="78">
        <v>2.1999999999999999E-2</v>
      </c>
      <c r="H38" s="53">
        <v>1487286.75</v>
      </c>
      <c r="I38" s="69">
        <f t="shared" si="0"/>
        <v>178.79949999999999</v>
      </c>
      <c r="J38" s="21">
        <v>141.4</v>
      </c>
      <c r="K38" s="21">
        <v>155.9</v>
      </c>
      <c r="L38" s="190">
        <f t="shared" si="4"/>
        <v>28529.7</v>
      </c>
      <c r="M38" s="71">
        <f t="shared" ref="M38:N38" si="32">SUM(L38,L38*4%)</f>
        <v>29670.887999999999</v>
      </c>
      <c r="N38" s="71">
        <f t="shared" si="32"/>
        <v>30857.72352</v>
      </c>
      <c r="O38" s="51">
        <v>630432.86</v>
      </c>
      <c r="P38" s="70">
        <f t="shared" si="5"/>
        <v>75.789742732240441</v>
      </c>
      <c r="Q38" s="86">
        <f t="shared" si="2"/>
        <v>169.68</v>
      </c>
      <c r="R38" s="86">
        <f t="shared" si="6"/>
        <v>187.08</v>
      </c>
      <c r="S38" s="206">
        <f t="shared" si="7"/>
        <v>31051.440000000002</v>
      </c>
      <c r="T38" s="81">
        <f t="shared" si="29"/>
        <v>108.83899935856319</v>
      </c>
    </row>
    <row r="39" spans="1:20" ht="25.5">
      <c r="A39" s="3" t="s">
        <v>1283</v>
      </c>
      <c r="B39" s="5">
        <v>43461</v>
      </c>
      <c r="C39" s="3" t="s">
        <v>1039</v>
      </c>
      <c r="D39" s="3" t="s">
        <v>1040</v>
      </c>
      <c r="E39" s="3" t="s">
        <v>68</v>
      </c>
      <c r="F39" s="6">
        <v>204</v>
      </c>
      <c r="G39" s="78">
        <v>2.1999999999999999E-2</v>
      </c>
      <c r="H39" s="54">
        <v>441939.48</v>
      </c>
      <c r="I39" s="69">
        <f t="shared" si="0"/>
        <v>47.660139999999991</v>
      </c>
      <c r="J39" s="21">
        <v>141.4</v>
      </c>
      <c r="K39" s="21">
        <v>155.9</v>
      </c>
      <c r="L39" s="190">
        <f t="shared" si="4"/>
        <v>28845.600000000002</v>
      </c>
      <c r="M39" s="71">
        <f t="shared" ref="M39:N39" si="33">SUM(L39,L39*4%)</f>
        <v>29999.424000000003</v>
      </c>
      <c r="N39" s="71">
        <f t="shared" si="33"/>
        <v>31199.400960000003</v>
      </c>
      <c r="O39" s="51">
        <v>702777.6</v>
      </c>
      <c r="P39" s="70">
        <f t="shared" si="5"/>
        <v>75.789741176470585</v>
      </c>
      <c r="Q39" s="86">
        <f t="shared" si="2"/>
        <v>169.68</v>
      </c>
      <c r="R39" s="86">
        <f t="shared" si="6"/>
        <v>187.08</v>
      </c>
      <c r="S39" s="206">
        <f t="shared" si="7"/>
        <v>34614.720000000001</v>
      </c>
      <c r="T39" s="81">
        <f t="shared" si="29"/>
        <v>120</v>
      </c>
    </row>
    <row r="40" spans="1:20" ht="25.5">
      <c r="A40" s="3" t="s">
        <v>1304</v>
      </c>
      <c r="B40" s="5">
        <v>43463</v>
      </c>
      <c r="C40" s="3" t="s">
        <v>1302</v>
      </c>
      <c r="D40" s="3" t="s">
        <v>1303</v>
      </c>
      <c r="E40" s="3" t="s">
        <v>68</v>
      </c>
      <c r="F40" s="6">
        <v>33</v>
      </c>
      <c r="G40" s="78">
        <v>2.1999999999999999E-2</v>
      </c>
      <c r="H40" s="54">
        <v>194248.23</v>
      </c>
      <c r="I40" s="69">
        <f t="shared" si="0"/>
        <v>129.49881999999999</v>
      </c>
      <c r="J40" s="21">
        <v>141.4</v>
      </c>
      <c r="K40" s="21">
        <v>155.9</v>
      </c>
      <c r="L40" s="190">
        <f t="shared" si="4"/>
        <v>4666.2</v>
      </c>
      <c r="M40" s="71">
        <f t="shared" ref="M40:N40" si="34">SUM(L40,L40*4%)</f>
        <v>4852.848</v>
      </c>
      <c r="N40" s="71">
        <f t="shared" si="34"/>
        <v>5046.9619199999997</v>
      </c>
      <c r="O40" s="51">
        <v>125762.15</v>
      </c>
      <c r="P40" s="70">
        <f t="shared" si="5"/>
        <v>83.841433333333313</v>
      </c>
      <c r="Q40" s="86">
        <f t="shared" si="2"/>
        <v>169.68</v>
      </c>
      <c r="R40" s="86">
        <f t="shared" si="6"/>
        <v>187.08</v>
      </c>
      <c r="S40" s="206">
        <f t="shared" si="7"/>
        <v>5599.4400000000005</v>
      </c>
      <c r="T40" s="81">
        <f t="shared" si="29"/>
        <v>120.00000000000001</v>
      </c>
    </row>
    <row r="41" spans="1:20" ht="25.5">
      <c r="A41" s="3" t="s">
        <v>1342</v>
      </c>
      <c r="B41" s="5">
        <v>43535</v>
      </c>
      <c r="C41" s="3" t="s">
        <v>1340</v>
      </c>
      <c r="D41" s="3" t="s">
        <v>1341</v>
      </c>
      <c r="E41" s="3" t="s">
        <v>68</v>
      </c>
      <c r="F41" s="6">
        <v>263</v>
      </c>
      <c r="G41" s="78">
        <v>2.1999999999999999E-2</v>
      </c>
      <c r="H41" s="54">
        <v>569755.31000000006</v>
      </c>
      <c r="I41" s="69">
        <f t="shared" si="0"/>
        <v>47.660140000000006</v>
      </c>
      <c r="J41" s="21">
        <v>141.4</v>
      </c>
      <c r="K41" s="21">
        <v>155.9</v>
      </c>
      <c r="L41" s="190">
        <f t="shared" si="4"/>
        <v>37188.200000000004</v>
      </c>
      <c r="M41" s="71">
        <f t="shared" ref="M41:N41" si="35">SUM(L41,L41*4%)</f>
        <v>38675.728000000003</v>
      </c>
      <c r="N41" s="71">
        <f t="shared" si="35"/>
        <v>40222.757120000002</v>
      </c>
      <c r="O41" s="51">
        <v>1019406.95</v>
      </c>
      <c r="P41" s="70">
        <f t="shared" si="5"/>
        <v>85.273585171102653</v>
      </c>
      <c r="Q41" s="86">
        <f t="shared" si="2"/>
        <v>169.68</v>
      </c>
      <c r="R41" s="86">
        <f t="shared" si="6"/>
        <v>187.08</v>
      </c>
      <c r="S41" s="206">
        <f t="shared" si="7"/>
        <v>44625.840000000004</v>
      </c>
      <c r="T41" s="81">
        <f t="shared" si="29"/>
        <v>120</v>
      </c>
    </row>
    <row r="42" spans="1:20" ht="25.5">
      <c r="A42" s="3" t="s">
        <v>1487</v>
      </c>
      <c r="B42" s="5">
        <v>43690</v>
      </c>
      <c r="C42" s="3" t="s">
        <v>1485</v>
      </c>
      <c r="D42" s="3" t="s">
        <v>1486</v>
      </c>
      <c r="E42" s="3" t="s">
        <v>68</v>
      </c>
      <c r="F42" s="6">
        <v>137</v>
      </c>
      <c r="G42" s="78">
        <v>2.1999999999999999E-2</v>
      </c>
      <c r="H42" s="54">
        <v>806424.47</v>
      </c>
      <c r="I42" s="69">
        <f t="shared" si="0"/>
        <v>129.49881999999999</v>
      </c>
      <c r="J42" s="21">
        <v>141.4</v>
      </c>
      <c r="K42" s="21">
        <v>155.9</v>
      </c>
      <c r="L42" s="190">
        <f t="shared" si="4"/>
        <v>19371.8</v>
      </c>
      <c r="M42" s="71">
        <f t="shared" ref="M42:N42" si="36">SUM(L42,L42*4%)</f>
        <v>20146.671999999999</v>
      </c>
      <c r="N42" s="71">
        <f t="shared" si="36"/>
        <v>20952.53888</v>
      </c>
      <c r="O42" s="51">
        <v>388276.99</v>
      </c>
      <c r="P42" s="70">
        <f t="shared" si="5"/>
        <v>62.351049489051093</v>
      </c>
      <c r="Q42" s="86">
        <f t="shared" si="2"/>
        <v>169.68</v>
      </c>
      <c r="R42" s="86">
        <f t="shared" si="6"/>
        <v>187.08</v>
      </c>
      <c r="S42" s="206">
        <f t="shared" si="7"/>
        <v>23246.16</v>
      </c>
      <c r="T42" s="81">
        <f t="shared" si="29"/>
        <v>120</v>
      </c>
    </row>
    <row r="43" spans="1:20" ht="25.5">
      <c r="A43" s="7" t="s">
        <v>1490</v>
      </c>
      <c r="B43" s="9">
        <v>43690</v>
      </c>
      <c r="C43" s="7" t="s">
        <v>1488</v>
      </c>
      <c r="D43" s="7" t="s">
        <v>1489</v>
      </c>
      <c r="E43" s="7" t="s">
        <v>68</v>
      </c>
      <c r="F43" s="10">
        <v>341</v>
      </c>
      <c r="G43" s="78">
        <v>2.1999999999999999E-2</v>
      </c>
      <c r="H43" s="53">
        <v>2007231.71</v>
      </c>
      <c r="I43" s="69">
        <f t="shared" si="0"/>
        <v>129.49881999999997</v>
      </c>
      <c r="J43" s="21">
        <v>141.4</v>
      </c>
      <c r="K43" s="21">
        <v>155.9</v>
      </c>
      <c r="L43" s="190">
        <f t="shared" si="4"/>
        <v>48217.4</v>
      </c>
      <c r="M43" s="71">
        <f t="shared" ref="M43:N43" si="37">SUM(L43,L43*4%)</f>
        <v>50146.096000000005</v>
      </c>
      <c r="N43" s="71">
        <f t="shared" si="37"/>
        <v>52151.939840000006</v>
      </c>
      <c r="O43" s="51">
        <v>966441.26</v>
      </c>
      <c r="P43" s="70">
        <f t="shared" si="5"/>
        <v>62.351049032258061</v>
      </c>
      <c r="Q43" s="86">
        <f t="shared" si="2"/>
        <v>169.68</v>
      </c>
      <c r="R43" s="86">
        <f t="shared" si="6"/>
        <v>187.08</v>
      </c>
      <c r="S43" s="206">
        <f t="shared" si="7"/>
        <v>57860.880000000005</v>
      </c>
      <c r="T43" s="81">
        <f t="shared" si="29"/>
        <v>120</v>
      </c>
    </row>
    <row r="44" spans="1:20" ht="25.5">
      <c r="A44" s="3" t="s">
        <v>1538</v>
      </c>
      <c r="B44" s="5">
        <v>43732</v>
      </c>
      <c r="C44" s="3" t="s">
        <v>456</v>
      </c>
      <c r="D44" s="3" t="s">
        <v>1537</v>
      </c>
      <c r="E44" s="3" t="s">
        <v>68</v>
      </c>
      <c r="F44" s="6">
        <v>78</v>
      </c>
      <c r="G44" s="78">
        <v>2.1999999999999999E-2</v>
      </c>
      <c r="H44" s="54">
        <v>732671.16</v>
      </c>
      <c r="I44" s="69">
        <f t="shared" si="0"/>
        <v>206.65083999999999</v>
      </c>
      <c r="J44" s="21">
        <v>141.4</v>
      </c>
      <c r="K44" s="21">
        <v>155.9</v>
      </c>
      <c r="L44" s="190">
        <f t="shared" si="4"/>
        <v>12160.2</v>
      </c>
      <c r="M44" s="71">
        <f t="shared" ref="M44:N44" si="38">SUM(L44,L44*4%)</f>
        <v>12646.608</v>
      </c>
      <c r="N44" s="71">
        <f t="shared" si="38"/>
        <v>13152.472320000001</v>
      </c>
      <c r="O44" s="51">
        <v>268709.08</v>
      </c>
      <c r="P44" s="70">
        <f t="shared" si="5"/>
        <v>75.789740512820515</v>
      </c>
      <c r="Q44" s="86">
        <f t="shared" si="2"/>
        <v>169.68</v>
      </c>
      <c r="R44" s="86">
        <f t="shared" si="6"/>
        <v>187.08</v>
      </c>
      <c r="S44" s="206">
        <f t="shared" si="7"/>
        <v>13235.04</v>
      </c>
      <c r="T44" s="81">
        <f t="shared" si="29"/>
        <v>108.83899935856319</v>
      </c>
    </row>
    <row r="45" spans="1:20" ht="25.5">
      <c r="A45" s="3" t="s">
        <v>1609</v>
      </c>
      <c r="B45" s="5">
        <v>43809</v>
      </c>
      <c r="C45" s="3" t="s">
        <v>1607</v>
      </c>
      <c r="D45" s="3" t="s">
        <v>1608</v>
      </c>
      <c r="E45" s="3" t="s">
        <v>68</v>
      </c>
      <c r="F45" s="6">
        <v>68</v>
      </c>
      <c r="G45" s="78">
        <v>2.1999999999999999E-2</v>
      </c>
      <c r="H45" s="54">
        <v>552653</v>
      </c>
      <c r="I45" s="69">
        <f t="shared" si="0"/>
        <v>178.79949999999999</v>
      </c>
      <c r="J45" s="21">
        <v>141.4</v>
      </c>
      <c r="K45" s="21">
        <v>155.9</v>
      </c>
      <c r="L45" s="190">
        <f t="shared" si="4"/>
        <v>10601.2</v>
      </c>
      <c r="M45" s="71">
        <f t="shared" ref="M45:N45" si="39">SUM(L45,L45*4%)</f>
        <v>11025.248000000001</v>
      </c>
      <c r="N45" s="71">
        <f t="shared" si="39"/>
        <v>11466.257920000002</v>
      </c>
      <c r="O45" s="51">
        <v>234259.20000000001</v>
      </c>
      <c r="P45" s="70">
        <f t="shared" si="5"/>
        <v>75.789741176470585</v>
      </c>
      <c r="Q45" s="86">
        <f t="shared" si="2"/>
        <v>169.68</v>
      </c>
      <c r="R45" s="86">
        <f t="shared" si="6"/>
        <v>187.08</v>
      </c>
      <c r="S45" s="206">
        <f t="shared" si="7"/>
        <v>11538.24</v>
      </c>
      <c r="T45" s="81">
        <f t="shared" si="29"/>
        <v>108.83899935856319</v>
      </c>
    </row>
    <row r="46" spans="1:20" ht="25.5">
      <c r="A46" s="7" t="s">
        <v>1649</v>
      </c>
      <c r="B46" s="9">
        <v>43852</v>
      </c>
      <c r="C46" s="7" t="s">
        <v>1647</v>
      </c>
      <c r="D46" s="7" t="s">
        <v>1648</v>
      </c>
      <c r="E46" s="7" t="s">
        <v>68</v>
      </c>
      <c r="F46" s="10">
        <v>6589</v>
      </c>
      <c r="G46" s="78">
        <v>2.1999999999999999E-2</v>
      </c>
      <c r="H46" s="53">
        <v>28868253.920000002</v>
      </c>
      <c r="I46" s="69">
        <f t="shared" si="0"/>
        <v>96.388159999999999</v>
      </c>
      <c r="J46" s="21">
        <v>141.4</v>
      </c>
      <c r="K46" s="21">
        <v>155.9</v>
      </c>
      <c r="L46" s="190">
        <f t="shared" si="4"/>
        <v>931684.60000000009</v>
      </c>
      <c r="M46" s="71">
        <f t="shared" ref="M46:N46" si="40">SUM(L46,L46*4%)</f>
        <v>968951.98400000005</v>
      </c>
      <c r="N46" s="71">
        <f t="shared" si="40"/>
        <v>1007710.06336</v>
      </c>
      <c r="O46" s="51">
        <v>16345240.699999999</v>
      </c>
      <c r="P46" s="70">
        <f t="shared" si="5"/>
        <v>54.575094156928202</v>
      </c>
      <c r="Q46" s="86">
        <f t="shared" si="2"/>
        <v>169.68</v>
      </c>
      <c r="R46" s="86">
        <f t="shared" si="6"/>
        <v>187.08</v>
      </c>
      <c r="S46" s="206">
        <f t="shared" si="7"/>
        <v>1118021.52</v>
      </c>
      <c r="T46" s="81">
        <f t="shared" si="29"/>
        <v>120</v>
      </c>
    </row>
    <row r="47" spans="1:20" ht="25.5">
      <c r="A47" s="7" t="s">
        <v>1701</v>
      </c>
      <c r="B47" s="9">
        <v>43915</v>
      </c>
      <c r="C47" s="7" t="s">
        <v>1699</v>
      </c>
      <c r="D47" s="7" t="s">
        <v>1700</v>
      </c>
      <c r="E47" s="7" t="s">
        <v>68</v>
      </c>
      <c r="F47" s="10">
        <v>94</v>
      </c>
      <c r="G47" s="78">
        <v>2.1999999999999999E-2</v>
      </c>
      <c r="H47" s="53">
        <v>713309.6</v>
      </c>
      <c r="I47" s="69">
        <f t="shared" si="0"/>
        <v>166.94479999999999</v>
      </c>
      <c r="J47" s="21">
        <v>141.4</v>
      </c>
      <c r="K47" s="21">
        <v>155.9</v>
      </c>
      <c r="L47" s="190">
        <f t="shared" si="4"/>
        <v>14654.6</v>
      </c>
      <c r="M47" s="71">
        <f t="shared" ref="M47:N47" si="41">SUM(L47,L47*4%)</f>
        <v>15240.784</v>
      </c>
      <c r="N47" s="71">
        <f t="shared" si="41"/>
        <v>15850.415359999999</v>
      </c>
      <c r="O47" s="51">
        <v>377489.61</v>
      </c>
      <c r="P47" s="70">
        <f t="shared" si="5"/>
        <v>88.34863212765957</v>
      </c>
      <c r="Q47" s="86">
        <f t="shared" si="2"/>
        <v>169.68</v>
      </c>
      <c r="R47" s="86">
        <f t="shared" si="6"/>
        <v>187.08</v>
      </c>
      <c r="S47" s="206">
        <f t="shared" si="7"/>
        <v>15949.92</v>
      </c>
      <c r="T47" s="81">
        <f t="shared" si="29"/>
        <v>108.83899935856319</v>
      </c>
    </row>
    <row r="48" spans="1:20" ht="25.5">
      <c r="A48" s="3" t="s">
        <v>1703</v>
      </c>
      <c r="B48" s="5">
        <v>43915</v>
      </c>
      <c r="C48" s="3" t="s">
        <v>1699</v>
      </c>
      <c r="D48" s="3" t="s">
        <v>1702</v>
      </c>
      <c r="E48" s="3" t="s">
        <v>68</v>
      </c>
      <c r="F48" s="6">
        <v>14</v>
      </c>
      <c r="G48" s="78">
        <v>2.1999999999999999E-2</v>
      </c>
      <c r="H48" s="54">
        <v>106237.6</v>
      </c>
      <c r="I48" s="69">
        <f t="shared" si="0"/>
        <v>166.94479999999999</v>
      </c>
      <c r="J48" s="21">
        <v>141.4</v>
      </c>
      <c r="K48" s="21">
        <v>155.9</v>
      </c>
      <c r="L48" s="190">
        <f t="shared" si="4"/>
        <v>2182.6</v>
      </c>
      <c r="M48" s="71">
        <f t="shared" ref="M48:N48" si="42">SUM(L48,L48*4%)</f>
        <v>2269.904</v>
      </c>
      <c r="N48" s="71">
        <f t="shared" si="42"/>
        <v>2360.7001599999999</v>
      </c>
      <c r="O48" s="51">
        <v>56221.86</v>
      </c>
      <c r="P48" s="70">
        <f t="shared" si="5"/>
        <v>88.348637142857129</v>
      </c>
      <c r="Q48" s="86">
        <f t="shared" si="2"/>
        <v>169.68</v>
      </c>
      <c r="R48" s="86">
        <f t="shared" si="6"/>
        <v>187.08</v>
      </c>
      <c r="S48" s="206">
        <f t="shared" si="7"/>
        <v>2375.52</v>
      </c>
      <c r="T48" s="81">
        <f t="shared" si="29"/>
        <v>108.83899935856319</v>
      </c>
    </row>
    <row r="49" spans="1:20" ht="25.5">
      <c r="A49" s="3" t="s">
        <v>1728</v>
      </c>
      <c r="B49" s="5">
        <v>43985</v>
      </c>
      <c r="C49" s="3" t="s">
        <v>1726</v>
      </c>
      <c r="D49" s="3" t="s">
        <v>1727</v>
      </c>
      <c r="E49" s="3" t="s">
        <v>68</v>
      </c>
      <c r="F49" s="6">
        <v>812</v>
      </c>
      <c r="G49" s="78">
        <v>2.1999999999999999E-2</v>
      </c>
      <c r="H49" s="54">
        <v>1626379.16</v>
      </c>
      <c r="I49" s="69">
        <f t="shared" si="0"/>
        <v>44.06445999999999</v>
      </c>
      <c r="J49" s="21">
        <v>141.4</v>
      </c>
      <c r="K49" s="21">
        <v>155.9</v>
      </c>
      <c r="L49" s="190">
        <f t="shared" si="4"/>
        <v>114816.8</v>
      </c>
      <c r="M49" s="71">
        <f t="shared" ref="M49:N49" si="43">SUM(L49,L49*4%)</f>
        <v>119409.47200000001</v>
      </c>
      <c r="N49" s="71">
        <f t="shared" si="43"/>
        <v>124185.85088000001</v>
      </c>
      <c r="O49" s="51">
        <v>3094510.99</v>
      </c>
      <c r="P49" s="70">
        <f t="shared" si="5"/>
        <v>83.841430763546796</v>
      </c>
      <c r="Q49" s="86">
        <f t="shared" si="2"/>
        <v>169.68</v>
      </c>
      <c r="R49" s="86">
        <f t="shared" si="6"/>
        <v>187.08</v>
      </c>
      <c r="S49" s="206">
        <f t="shared" si="7"/>
        <v>137780.16</v>
      </c>
      <c r="T49" s="81">
        <f t="shared" si="29"/>
        <v>120</v>
      </c>
    </row>
    <row r="50" spans="1:20" ht="25.5">
      <c r="A50" s="3" t="s">
        <v>1744</v>
      </c>
      <c r="B50" s="5">
        <v>44008</v>
      </c>
      <c r="C50" s="3" t="s">
        <v>1742</v>
      </c>
      <c r="D50" s="3" t="s">
        <v>1743</v>
      </c>
      <c r="E50" s="3" t="s">
        <v>68</v>
      </c>
      <c r="F50" s="6">
        <v>5939</v>
      </c>
      <c r="G50" s="78">
        <v>2.1999999999999999E-2</v>
      </c>
      <c r="H50" s="54">
        <v>6837095.5800000001</v>
      </c>
      <c r="I50" s="69">
        <f t="shared" si="0"/>
        <v>25.326839999999997</v>
      </c>
      <c r="J50" s="21">
        <v>141.4</v>
      </c>
      <c r="K50" s="21">
        <v>155.9</v>
      </c>
      <c r="L50" s="190">
        <f t="shared" si="4"/>
        <v>839774.6</v>
      </c>
      <c r="M50" s="71">
        <f t="shared" ref="M50:N50" si="44">SUM(L50,L50*4%)</f>
        <v>873365.58400000003</v>
      </c>
      <c r="N50" s="71">
        <f t="shared" si="44"/>
        <v>908300.20736</v>
      </c>
      <c r="O50" s="51">
        <v>11950683.85</v>
      </c>
      <c r="P50" s="70">
        <f t="shared" si="5"/>
        <v>44.269244771847106</v>
      </c>
      <c r="Q50" s="86">
        <f t="shared" si="2"/>
        <v>169.68</v>
      </c>
      <c r="R50" s="86">
        <f t="shared" si="6"/>
        <v>187.08</v>
      </c>
      <c r="S50" s="206">
        <f t="shared" si="7"/>
        <v>1007729.52</v>
      </c>
      <c r="T50" s="81">
        <f t="shared" si="29"/>
        <v>120</v>
      </c>
    </row>
    <row r="51" spans="1:20" ht="25.5">
      <c r="A51" s="7" t="s">
        <v>1774</v>
      </c>
      <c r="B51" s="9">
        <v>44025</v>
      </c>
      <c r="C51" s="7" t="s">
        <v>1772</v>
      </c>
      <c r="D51" s="7" t="s">
        <v>1773</v>
      </c>
      <c r="E51" s="7" t="s">
        <v>68</v>
      </c>
      <c r="F51" s="10">
        <v>210</v>
      </c>
      <c r="G51" s="78">
        <v>2.1999999999999999E-2</v>
      </c>
      <c r="H51" s="53">
        <v>1283723.7</v>
      </c>
      <c r="I51" s="69">
        <f t="shared" si="0"/>
        <v>134.48533999999998</v>
      </c>
      <c r="J51" s="21">
        <v>141.4</v>
      </c>
      <c r="K51" s="21">
        <v>155.9</v>
      </c>
      <c r="L51" s="190">
        <f t="shared" si="4"/>
        <v>29694</v>
      </c>
      <c r="M51" s="71">
        <f t="shared" ref="M51:N51" si="45">SUM(L51,L51*4%)</f>
        <v>30881.759999999998</v>
      </c>
      <c r="N51" s="71">
        <f t="shared" si="45"/>
        <v>32117.0304</v>
      </c>
      <c r="O51" s="51">
        <v>813975.12</v>
      </c>
      <c r="P51" s="70">
        <f t="shared" si="5"/>
        <v>85.273584</v>
      </c>
      <c r="Q51" s="86">
        <f t="shared" si="2"/>
        <v>169.68</v>
      </c>
      <c r="R51" s="86">
        <f t="shared" si="6"/>
        <v>187.08</v>
      </c>
      <c r="S51" s="206">
        <f t="shared" si="7"/>
        <v>35632.800000000003</v>
      </c>
      <c r="T51" s="81">
        <f t="shared" si="29"/>
        <v>120.00000000000001</v>
      </c>
    </row>
    <row r="52" spans="1:20" ht="25.5">
      <c r="A52" s="3" t="s">
        <v>1823</v>
      </c>
      <c r="B52" s="5">
        <v>44050</v>
      </c>
      <c r="C52" s="3" t="s">
        <v>142</v>
      </c>
      <c r="D52" s="3" t="s">
        <v>1822</v>
      </c>
      <c r="E52" s="3" t="s">
        <v>68</v>
      </c>
      <c r="F52" s="6">
        <v>93</v>
      </c>
      <c r="G52" s="78">
        <v>2.1999999999999999E-2</v>
      </c>
      <c r="H52" s="54">
        <v>407459.04</v>
      </c>
      <c r="I52" s="69">
        <f t="shared" si="0"/>
        <v>96.388159999999999</v>
      </c>
      <c r="J52" s="21">
        <v>141.4</v>
      </c>
      <c r="K52" s="21">
        <v>155.9</v>
      </c>
      <c r="L52" s="190">
        <f t="shared" si="4"/>
        <v>13150.2</v>
      </c>
      <c r="M52" s="71">
        <f t="shared" ref="M52:N52" si="46">SUM(L52,L52*4%)</f>
        <v>13676.208000000001</v>
      </c>
      <c r="N52" s="71">
        <f t="shared" si="46"/>
        <v>14223.25632</v>
      </c>
      <c r="O52" s="51">
        <v>360474.69</v>
      </c>
      <c r="P52" s="70">
        <f t="shared" si="5"/>
        <v>85.273582580645154</v>
      </c>
      <c r="Q52" s="86">
        <f t="shared" si="2"/>
        <v>169.68</v>
      </c>
      <c r="R52" s="86">
        <f t="shared" si="6"/>
        <v>187.08</v>
      </c>
      <c r="S52" s="206">
        <f t="shared" si="7"/>
        <v>15780.24</v>
      </c>
      <c r="T52" s="81">
        <f t="shared" si="29"/>
        <v>120</v>
      </c>
    </row>
    <row r="53" spans="1:20" ht="25.5">
      <c r="A53" s="3" t="s">
        <v>1871</v>
      </c>
      <c r="B53" s="5">
        <v>44092</v>
      </c>
      <c r="C53" s="3" t="s">
        <v>1870</v>
      </c>
      <c r="D53" s="3" t="s">
        <v>1688</v>
      </c>
      <c r="E53" s="3" t="s">
        <v>68</v>
      </c>
      <c r="F53" s="6">
        <v>98</v>
      </c>
      <c r="G53" s="78">
        <v>2.1999999999999999E-2</v>
      </c>
      <c r="H53" s="54">
        <v>546912.52</v>
      </c>
      <c r="I53" s="69">
        <f t="shared" si="0"/>
        <v>122.77628</v>
      </c>
      <c r="J53" s="21">
        <v>141.4</v>
      </c>
      <c r="K53" s="21">
        <v>155.9</v>
      </c>
      <c r="L53" s="190">
        <f t="shared" si="4"/>
        <v>13857.2</v>
      </c>
      <c r="M53" s="71">
        <f t="shared" ref="M53:N53" si="47">SUM(L53,L53*4%)</f>
        <v>14411.488000000001</v>
      </c>
      <c r="N53" s="71">
        <f t="shared" si="47"/>
        <v>14987.947520000002</v>
      </c>
      <c r="O53" s="51">
        <v>379855.06</v>
      </c>
      <c r="P53" s="70">
        <f t="shared" si="5"/>
        <v>85.273584897959168</v>
      </c>
      <c r="Q53" s="86">
        <f t="shared" si="2"/>
        <v>169.68</v>
      </c>
      <c r="R53" s="86">
        <f t="shared" si="6"/>
        <v>187.08</v>
      </c>
      <c r="S53" s="206">
        <f t="shared" si="7"/>
        <v>16628.64</v>
      </c>
      <c r="T53" s="81">
        <f t="shared" si="29"/>
        <v>120</v>
      </c>
    </row>
    <row r="54" spans="1:20" ht="25.5">
      <c r="A54" s="3" t="s">
        <v>1892</v>
      </c>
      <c r="B54" s="5">
        <v>44103</v>
      </c>
      <c r="C54" s="3" t="s">
        <v>1891</v>
      </c>
      <c r="D54" s="3" t="s">
        <v>184</v>
      </c>
      <c r="E54" s="3" t="s">
        <v>68</v>
      </c>
      <c r="F54" s="6">
        <v>780</v>
      </c>
      <c r="G54" s="78">
        <v>2.1999999999999999E-2</v>
      </c>
      <c r="H54" s="54">
        <v>4591321.8</v>
      </c>
      <c r="I54" s="69">
        <f t="shared" si="0"/>
        <v>129.49881999999999</v>
      </c>
      <c r="J54" s="21">
        <v>141.4</v>
      </c>
      <c r="K54" s="21">
        <v>155.9</v>
      </c>
      <c r="L54" s="190">
        <f t="shared" si="4"/>
        <v>110292</v>
      </c>
      <c r="M54" s="71">
        <f t="shared" ref="M54:N54" si="48">SUM(L54,L54*4%)</f>
        <v>114703.67999999999</v>
      </c>
      <c r="N54" s="71">
        <f t="shared" si="48"/>
        <v>119291.8272</v>
      </c>
      <c r="O54" s="51">
        <v>2210628.11</v>
      </c>
      <c r="P54" s="70">
        <f t="shared" si="5"/>
        <v>62.351049256410249</v>
      </c>
      <c r="Q54" s="86">
        <f t="shared" si="2"/>
        <v>169.68</v>
      </c>
      <c r="R54" s="86">
        <f t="shared" si="6"/>
        <v>187.08</v>
      </c>
      <c r="S54" s="206">
        <f t="shared" si="7"/>
        <v>132350.39999999999</v>
      </c>
      <c r="T54" s="81">
        <f t="shared" si="29"/>
        <v>120</v>
      </c>
    </row>
    <row r="55" spans="1:20" ht="25.5">
      <c r="A55" s="3" t="s">
        <v>1969</v>
      </c>
      <c r="B55" s="5">
        <v>44175</v>
      </c>
      <c r="C55" s="3" t="s">
        <v>1967</v>
      </c>
      <c r="D55" s="3" t="s">
        <v>1968</v>
      </c>
      <c r="E55" s="3" t="s">
        <v>68</v>
      </c>
      <c r="F55" s="6">
        <v>500</v>
      </c>
      <c r="G55" s="78">
        <v>2.1999999999999999E-2</v>
      </c>
      <c r="H55" s="54">
        <v>2901040</v>
      </c>
      <c r="I55" s="69">
        <f t="shared" si="0"/>
        <v>127.64576</v>
      </c>
      <c r="J55" s="21">
        <v>141.4</v>
      </c>
      <c r="K55" s="21">
        <v>155.9</v>
      </c>
      <c r="L55" s="190">
        <f t="shared" si="4"/>
        <v>70700</v>
      </c>
      <c r="M55" s="71">
        <f t="shared" ref="M55:N55" si="49">SUM(L55,L55*4%)</f>
        <v>73528</v>
      </c>
      <c r="N55" s="71">
        <f t="shared" si="49"/>
        <v>76469.119999999995</v>
      </c>
      <c r="O55" s="51">
        <v>756831.95</v>
      </c>
      <c r="P55" s="70">
        <f t="shared" si="5"/>
        <v>33.3006058</v>
      </c>
      <c r="Q55" s="86">
        <f t="shared" si="2"/>
        <v>169.68</v>
      </c>
      <c r="R55" s="86">
        <f t="shared" si="6"/>
        <v>187.08</v>
      </c>
      <c r="S55" s="206">
        <f t="shared" si="7"/>
        <v>84840</v>
      </c>
      <c r="T55" s="81">
        <f t="shared" si="29"/>
        <v>120</v>
      </c>
    </row>
    <row r="56" spans="1:20" ht="25.5">
      <c r="A56" s="7" t="s">
        <v>2152</v>
      </c>
      <c r="B56" s="9">
        <v>44383</v>
      </c>
      <c r="C56" s="7" t="s">
        <v>2151</v>
      </c>
      <c r="D56" s="7" t="s">
        <v>1407</v>
      </c>
      <c r="E56" s="7" t="s">
        <v>68</v>
      </c>
      <c r="F56" s="10">
        <v>875</v>
      </c>
      <c r="G56" s="78">
        <v>2.1999999999999999E-2</v>
      </c>
      <c r="H56" s="53">
        <v>2405978.75</v>
      </c>
      <c r="I56" s="69">
        <f t="shared" si="0"/>
        <v>60.493179999999995</v>
      </c>
      <c r="J56" s="21">
        <v>141.4</v>
      </c>
      <c r="K56" s="21">
        <v>155.9</v>
      </c>
      <c r="L56" s="190">
        <f t="shared" si="4"/>
        <v>123725</v>
      </c>
      <c r="M56" s="71">
        <f t="shared" ref="M56:N56" si="50">SUM(L56,L56*4%)</f>
        <v>128674</v>
      </c>
      <c r="N56" s="71">
        <f t="shared" si="50"/>
        <v>133820.96</v>
      </c>
      <c r="O56" s="51">
        <v>3391563.03</v>
      </c>
      <c r="P56" s="70">
        <f t="shared" si="5"/>
        <v>85.273584754285707</v>
      </c>
      <c r="Q56" s="86">
        <f t="shared" si="2"/>
        <v>169.68</v>
      </c>
      <c r="R56" s="86">
        <f t="shared" si="6"/>
        <v>187.08</v>
      </c>
      <c r="S56" s="206">
        <f t="shared" si="7"/>
        <v>148470</v>
      </c>
      <c r="T56" s="81">
        <f t="shared" si="29"/>
        <v>120</v>
      </c>
    </row>
    <row r="57" spans="1:20" ht="25.5">
      <c r="A57" s="3" t="s">
        <v>2185</v>
      </c>
      <c r="B57" s="5">
        <v>44407</v>
      </c>
      <c r="C57" s="3" t="s">
        <v>2183</v>
      </c>
      <c r="D57" s="3" t="s">
        <v>2184</v>
      </c>
      <c r="E57" s="3" t="s">
        <v>68</v>
      </c>
      <c r="F57" s="6">
        <v>500</v>
      </c>
      <c r="G57" s="78">
        <v>2.1999999999999999E-2</v>
      </c>
      <c r="H57" s="54">
        <v>3603405</v>
      </c>
      <c r="I57" s="69">
        <f t="shared" si="0"/>
        <v>158.54981999999998</v>
      </c>
      <c r="J57" s="21">
        <v>141.4</v>
      </c>
      <c r="K57" s="21">
        <v>155.9</v>
      </c>
      <c r="L57" s="190">
        <f t="shared" si="4"/>
        <v>77950</v>
      </c>
      <c r="M57" s="71">
        <f t="shared" ref="M57:N57" si="51">SUM(L57,L57*4%)</f>
        <v>81068</v>
      </c>
      <c r="N57" s="71">
        <f t="shared" si="51"/>
        <v>84310.720000000001</v>
      </c>
      <c r="O57" s="51">
        <v>2007923.42</v>
      </c>
      <c r="P57" s="70">
        <f t="shared" si="5"/>
        <v>88.348630479999997</v>
      </c>
      <c r="Q57" s="86">
        <f t="shared" si="2"/>
        <v>169.68</v>
      </c>
      <c r="R57" s="86">
        <f t="shared" si="6"/>
        <v>187.08</v>
      </c>
      <c r="S57" s="206">
        <f t="shared" si="7"/>
        <v>84840</v>
      </c>
      <c r="T57" s="81">
        <f t="shared" si="29"/>
        <v>108.83899935856319</v>
      </c>
    </row>
    <row r="58" spans="1:20">
      <c r="A58" s="7" t="s">
        <v>2253</v>
      </c>
      <c r="B58" s="9">
        <v>44496</v>
      </c>
      <c r="C58" s="7" t="s">
        <v>2162</v>
      </c>
      <c r="D58" s="7" t="s">
        <v>2252</v>
      </c>
      <c r="E58" s="7" t="s">
        <v>68</v>
      </c>
      <c r="F58" s="10">
        <v>5007</v>
      </c>
      <c r="G58" s="78">
        <v>2.1999999999999999E-2</v>
      </c>
      <c r="H58" s="53">
        <v>37995118.799999997</v>
      </c>
      <c r="I58" s="69">
        <f t="shared" si="0"/>
        <v>166.94479999999999</v>
      </c>
      <c r="J58" s="21">
        <v>141.4</v>
      </c>
      <c r="K58" s="21">
        <v>155.9</v>
      </c>
      <c r="L58" s="190">
        <f t="shared" si="4"/>
        <v>780591.3</v>
      </c>
      <c r="M58" s="71">
        <f t="shared" ref="M58:N58" si="52">SUM(L58,L58*4%)</f>
        <v>811814.95200000005</v>
      </c>
      <c r="N58" s="71">
        <f t="shared" si="52"/>
        <v>844287.55008000007</v>
      </c>
      <c r="O58" s="51">
        <v>14276215.050000001</v>
      </c>
      <c r="P58" s="70">
        <f t="shared" si="5"/>
        <v>62.727527681246251</v>
      </c>
      <c r="Q58" s="86">
        <f t="shared" si="2"/>
        <v>169.68</v>
      </c>
      <c r="R58" s="86">
        <f t="shared" si="6"/>
        <v>187.08</v>
      </c>
      <c r="S58" s="206">
        <f t="shared" si="7"/>
        <v>849587.76</v>
      </c>
      <c r="T58" s="81">
        <f t="shared" si="29"/>
        <v>108.83899935856319</v>
      </c>
    </row>
    <row r="59" spans="1:20" ht="25.5">
      <c r="A59" s="7" t="s">
        <v>910</v>
      </c>
      <c r="B59" s="9">
        <v>43081</v>
      </c>
      <c r="C59" s="7" t="s">
        <v>908</v>
      </c>
      <c r="D59" s="7" t="s">
        <v>909</v>
      </c>
      <c r="E59" s="12" t="s">
        <v>2414</v>
      </c>
      <c r="F59" s="10">
        <v>321</v>
      </c>
      <c r="G59" s="78">
        <v>2.1999999999999999E-2</v>
      </c>
      <c r="H59" s="53">
        <v>2753740.23</v>
      </c>
      <c r="I59" s="69">
        <f t="shared" si="0"/>
        <v>188.72985999999997</v>
      </c>
      <c r="J59" s="21">
        <v>141.4</v>
      </c>
      <c r="K59" s="21">
        <v>155.9</v>
      </c>
      <c r="L59" s="190">
        <f t="shared" si="4"/>
        <v>50043.9</v>
      </c>
      <c r="M59" s="71">
        <f t="shared" ref="M59:N59" si="53">SUM(L59,L59*4%)</f>
        <v>52045.656000000003</v>
      </c>
      <c r="N59" s="71">
        <f t="shared" si="53"/>
        <v>54127.482240000005</v>
      </c>
      <c r="O59" s="51">
        <v>1105841.24</v>
      </c>
      <c r="P59" s="70">
        <f t="shared" si="5"/>
        <v>75.789742305295945</v>
      </c>
      <c r="Q59" s="86">
        <f t="shared" si="2"/>
        <v>169.68</v>
      </c>
      <c r="R59" s="86">
        <f t="shared" si="6"/>
        <v>187.08</v>
      </c>
      <c r="S59" s="206">
        <f t="shared" si="7"/>
        <v>54467.28</v>
      </c>
      <c r="T59" s="81">
        <f t="shared" si="29"/>
        <v>108.83899935856319</v>
      </c>
    </row>
    <row r="60" spans="1:20" ht="25.5">
      <c r="A60" s="3" t="s">
        <v>614</v>
      </c>
      <c r="B60" s="5">
        <v>42800</v>
      </c>
      <c r="C60" s="3" t="s">
        <v>611</v>
      </c>
      <c r="D60" s="3" t="s">
        <v>612</v>
      </c>
      <c r="E60" s="3" t="s">
        <v>613</v>
      </c>
      <c r="F60" s="6">
        <v>1119</v>
      </c>
      <c r="G60" s="78">
        <v>2.1999999999999999E-2</v>
      </c>
      <c r="H60" s="54">
        <v>8432996.6099999994</v>
      </c>
      <c r="I60" s="69">
        <f t="shared" si="0"/>
        <v>165.79617999999999</v>
      </c>
      <c r="J60" s="21">
        <v>141.4</v>
      </c>
      <c r="K60" s="21">
        <v>155.9</v>
      </c>
      <c r="L60" s="190">
        <f t="shared" si="4"/>
        <v>174452.1</v>
      </c>
      <c r="M60" s="71">
        <f t="shared" ref="M60:N60" si="54">SUM(L60,L60*4%)</f>
        <v>181430.18400000001</v>
      </c>
      <c r="N60" s="71">
        <f t="shared" si="54"/>
        <v>188687.39136000001</v>
      </c>
      <c r="O60" s="51">
        <v>3854941.87</v>
      </c>
      <c r="P60" s="70">
        <f t="shared" si="5"/>
        <v>75.7897418588025</v>
      </c>
      <c r="Q60" s="86">
        <f t="shared" si="2"/>
        <v>169.68</v>
      </c>
      <c r="R60" s="86">
        <f t="shared" si="6"/>
        <v>187.08</v>
      </c>
      <c r="S60" s="206">
        <f t="shared" si="7"/>
        <v>189871.92</v>
      </c>
      <c r="T60" s="81">
        <f t="shared" si="29"/>
        <v>108.83899935856319</v>
      </c>
    </row>
    <row r="61" spans="1:20" ht="25.5">
      <c r="A61" s="3" t="s">
        <v>65</v>
      </c>
      <c r="B61" s="5">
        <v>42340</v>
      </c>
      <c r="C61" s="3" t="s">
        <v>62</v>
      </c>
      <c r="D61" s="3" t="s">
        <v>63</v>
      </c>
      <c r="E61" s="3" t="s">
        <v>64</v>
      </c>
      <c r="F61" s="6">
        <v>3357</v>
      </c>
      <c r="G61" s="78">
        <v>2.1999999999999999E-2</v>
      </c>
      <c r="H61" s="54">
        <v>24204809.25</v>
      </c>
      <c r="I61" s="69">
        <f t="shared" si="0"/>
        <v>158.62549999999999</v>
      </c>
      <c r="J61" s="21">
        <v>141.4</v>
      </c>
      <c r="K61" s="21">
        <v>155.9</v>
      </c>
      <c r="L61" s="190">
        <f t="shared" si="4"/>
        <v>523356.30000000005</v>
      </c>
      <c r="M61" s="71">
        <f t="shared" ref="M61:N61" si="55">SUM(L61,L61*4%)</f>
        <v>544290.55200000003</v>
      </c>
      <c r="N61" s="71">
        <f t="shared" si="55"/>
        <v>566062.17408000003</v>
      </c>
      <c r="O61" s="51">
        <v>9571650.4700000007</v>
      </c>
      <c r="P61" s="70">
        <f t="shared" si="5"/>
        <v>62.72752765564492</v>
      </c>
      <c r="Q61" s="86">
        <f t="shared" si="2"/>
        <v>169.68</v>
      </c>
      <c r="R61" s="86">
        <f t="shared" si="6"/>
        <v>187.08</v>
      </c>
      <c r="S61" s="206">
        <f t="shared" si="7"/>
        <v>569615.76</v>
      </c>
      <c r="T61" s="81">
        <f t="shared" si="29"/>
        <v>108.83899935856319</v>
      </c>
    </row>
    <row r="62" spans="1:20" ht="25.5">
      <c r="A62" s="3" t="s">
        <v>254</v>
      </c>
      <c r="B62" s="5">
        <v>42559</v>
      </c>
      <c r="C62" s="3" t="s">
        <v>252</v>
      </c>
      <c r="D62" s="3" t="s">
        <v>253</v>
      </c>
      <c r="E62" s="3" t="s">
        <v>64</v>
      </c>
      <c r="F62" s="6">
        <v>370</v>
      </c>
      <c r="G62" s="78">
        <v>2.1999999999999999E-2</v>
      </c>
      <c r="H62" s="54">
        <v>3469094.1</v>
      </c>
      <c r="I62" s="69">
        <f t="shared" si="0"/>
        <v>206.27046000000001</v>
      </c>
      <c r="J62" s="21">
        <v>141.4</v>
      </c>
      <c r="K62" s="21">
        <v>155.9</v>
      </c>
      <c r="L62" s="190">
        <f t="shared" si="4"/>
        <v>57683</v>
      </c>
      <c r="M62" s="71">
        <f t="shared" ref="M62:N62" si="56">SUM(L62,L62*4%)</f>
        <v>59990.32</v>
      </c>
      <c r="N62" s="71">
        <f t="shared" si="56"/>
        <v>62389.932800000002</v>
      </c>
      <c r="O62" s="51">
        <v>1274645.6599999999</v>
      </c>
      <c r="P62" s="70">
        <f t="shared" si="5"/>
        <v>75.789741945945934</v>
      </c>
      <c r="Q62" s="86">
        <f t="shared" si="2"/>
        <v>169.68</v>
      </c>
      <c r="R62" s="86">
        <f t="shared" si="6"/>
        <v>187.08</v>
      </c>
      <c r="S62" s="206">
        <f t="shared" si="7"/>
        <v>62781.600000000006</v>
      </c>
      <c r="T62" s="81">
        <f t="shared" si="29"/>
        <v>108.83899935856319</v>
      </c>
    </row>
    <row r="63" spans="1:20" ht="25.5">
      <c r="A63" s="3" t="s">
        <v>409</v>
      </c>
      <c r="B63" s="5">
        <v>42668</v>
      </c>
      <c r="C63" s="3" t="s">
        <v>407</v>
      </c>
      <c r="D63" s="3" t="s">
        <v>408</v>
      </c>
      <c r="E63" s="3" t="s">
        <v>64</v>
      </c>
      <c r="F63" s="6">
        <v>724</v>
      </c>
      <c r="G63" s="78">
        <v>2.1999999999999999E-2</v>
      </c>
      <c r="H63" s="54">
        <v>6210928.1200000001</v>
      </c>
      <c r="I63" s="69">
        <f t="shared" si="0"/>
        <v>188.72985999999997</v>
      </c>
      <c r="J63" s="21">
        <v>141.4</v>
      </c>
      <c r="K63" s="21">
        <v>155.9</v>
      </c>
      <c r="L63" s="190">
        <f t="shared" si="4"/>
        <v>112871.6</v>
      </c>
      <c r="M63" s="71">
        <f t="shared" ref="M63:N63" si="57">SUM(L63,L63*4%)</f>
        <v>117386.46400000001</v>
      </c>
      <c r="N63" s="71">
        <f t="shared" si="57"/>
        <v>122081.92256000001</v>
      </c>
      <c r="O63" s="51">
        <v>2494171.5099999998</v>
      </c>
      <c r="P63" s="70">
        <f t="shared" si="5"/>
        <v>75.789742016574579</v>
      </c>
      <c r="Q63" s="86">
        <f t="shared" si="2"/>
        <v>169.68</v>
      </c>
      <c r="R63" s="86">
        <f t="shared" si="6"/>
        <v>187.08</v>
      </c>
      <c r="S63" s="206">
        <f t="shared" si="7"/>
        <v>122848.32000000001</v>
      </c>
      <c r="T63" s="81">
        <f t="shared" si="29"/>
        <v>108.83899935856319</v>
      </c>
    </row>
    <row r="64" spans="1:20" ht="25.5">
      <c r="A64" s="7" t="s">
        <v>547</v>
      </c>
      <c r="B64" s="9">
        <v>42754</v>
      </c>
      <c r="C64" s="7" t="s">
        <v>545</v>
      </c>
      <c r="D64" s="7" t="s">
        <v>546</v>
      </c>
      <c r="E64" s="7" t="s">
        <v>64</v>
      </c>
      <c r="F64" s="10">
        <v>10343</v>
      </c>
      <c r="G64" s="78">
        <v>2.1999999999999999E-2</v>
      </c>
      <c r="H64" s="53">
        <v>84680002.739999995</v>
      </c>
      <c r="I64" s="69">
        <f t="shared" si="0"/>
        <v>180.11795999999998</v>
      </c>
      <c r="J64" s="21">
        <v>141.4</v>
      </c>
      <c r="K64" s="21">
        <v>155.9</v>
      </c>
      <c r="L64" s="190">
        <f t="shared" si="4"/>
        <v>1612473.7</v>
      </c>
      <c r="M64" s="71">
        <f t="shared" ref="M64:N64" si="58">SUM(L64,L64*4%)</f>
        <v>1676972.648</v>
      </c>
      <c r="N64" s="71">
        <f t="shared" si="58"/>
        <v>1744051.5539200001</v>
      </c>
      <c r="O64" s="51">
        <v>18760637.079999998</v>
      </c>
      <c r="P64" s="70">
        <f t="shared" si="5"/>
        <v>39.904671348738269</v>
      </c>
      <c r="Q64" s="86">
        <f t="shared" si="2"/>
        <v>169.68</v>
      </c>
      <c r="R64" s="86">
        <f t="shared" si="6"/>
        <v>187.08</v>
      </c>
      <c r="S64" s="206">
        <f t="shared" si="7"/>
        <v>1755000.24</v>
      </c>
      <c r="T64" s="81">
        <f t="shared" si="29"/>
        <v>108.83899935856319</v>
      </c>
    </row>
    <row r="65" spans="1:20" ht="25.5">
      <c r="A65" s="3" t="s">
        <v>730</v>
      </c>
      <c r="B65" s="5">
        <v>42935</v>
      </c>
      <c r="C65" s="3" t="s">
        <v>729</v>
      </c>
      <c r="D65" s="3" t="s">
        <v>511</v>
      </c>
      <c r="E65" s="3" t="s">
        <v>64</v>
      </c>
      <c r="F65" s="6">
        <v>403</v>
      </c>
      <c r="G65" s="78">
        <v>2.1999999999999999E-2</v>
      </c>
      <c r="H65" s="54">
        <v>3457187.89</v>
      </c>
      <c r="I65" s="69">
        <f t="shared" si="0"/>
        <v>188.72985999999997</v>
      </c>
      <c r="J65" s="21">
        <v>141.4</v>
      </c>
      <c r="K65" s="21">
        <v>155.9</v>
      </c>
      <c r="L65" s="190">
        <f t="shared" si="4"/>
        <v>62827.700000000004</v>
      </c>
      <c r="M65" s="71">
        <f t="shared" ref="M65:N65" si="59">SUM(L65,L65*4%)</f>
        <v>65340.808000000005</v>
      </c>
      <c r="N65" s="71">
        <f t="shared" si="59"/>
        <v>67954.440320000009</v>
      </c>
      <c r="O65" s="51">
        <v>1388330.28</v>
      </c>
      <c r="P65" s="70">
        <f t="shared" si="5"/>
        <v>75.789742332506208</v>
      </c>
      <c r="Q65" s="86">
        <f t="shared" si="2"/>
        <v>169.68</v>
      </c>
      <c r="R65" s="86">
        <f t="shared" si="6"/>
        <v>187.08</v>
      </c>
      <c r="S65" s="206">
        <f t="shared" si="7"/>
        <v>68381.040000000008</v>
      </c>
      <c r="T65" s="81">
        <f t="shared" si="29"/>
        <v>108.83899935856319</v>
      </c>
    </row>
    <row r="66" spans="1:20" ht="25.5">
      <c r="A66" s="3" t="s">
        <v>765</v>
      </c>
      <c r="B66" s="5">
        <v>42977</v>
      </c>
      <c r="C66" s="3" t="s">
        <v>763</v>
      </c>
      <c r="D66" s="3" t="s">
        <v>764</v>
      </c>
      <c r="E66" s="3" t="s">
        <v>64</v>
      </c>
      <c r="F66" s="6">
        <v>537</v>
      </c>
      <c r="G66" s="78">
        <v>2.1999999999999999E-2</v>
      </c>
      <c r="H66" s="54">
        <v>4606724.3099999996</v>
      </c>
      <c r="I66" s="69">
        <f t="shared" si="0"/>
        <v>188.72985999999997</v>
      </c>
      <c r="J66" s="21">
        <v>141.4</v>
      </c>
      <c r="K66" s="21">
        <v>155.9</v>
      </c>
      <c r="L66" s="190">
        <f t="shared" si="4"/>
        <v>83718.3</v>
      </c>
      <c r="M66" s="71">
        <f t="shared" ref="M66:N66" si="60">SUM(L66,L66*4%)</f>
        <v>87067.032000000007</v>
      </c>
      <c r="N66" s="71">
        <f t="shared" si="60"/>
        <v>90549.713280000011</v>
      </c>
      <c r="O66" s="51">
        <v>1849958.7</v>
      </c>
      <c r="P66" s="70">
        <f t="shared" si="5"/>
        <v>75.789741899441339</v>
      </c>
      <c r="Q66" s="86">
        <f t="shared" si="2"/>
        <v>169.68</v>
      </c>
      <c r="R66" s="86">
        <f t="shared" si="6"/>
        <v>187.08</v>
      </c>
      <c r="S66" s="206">
        <f t="shared" si="7"/>
        <v>91118.16</v>
      </c>
      <c r="T66" s="81">
        <f t="shared" si="29"/>
        <v>108.83899935856319</v>
      </c>
    </row>
    <row r="67" spans="1:20" ht="25.5">
      <c r="A67" s="7" t="s">
        <v>805</v>
      </c>
      <c r="B67" s="9">
        <v>43017</v>
      </c>
      <c r="C67" s="7" t="s">
        <v>803</v>
      </c>
      <c r="D67" s="7" t="s">
        <v>804</v>
      </c>
      <c r="E67" s="7" t="s">
        <v>64</v>
      </c>
      <c r="F67" s="10">
        <v>381</v>
      </c>
      <c r="G67" s="78">
        <v>2.1999999999999999E-2</v>
      </c>
      <c r="H67" s="53">
        <v>2225257.17</v>
      </c>
      <c r="I67" s="69">
        <f t="shared" ref="I67:I130" si="61">PRODUCT(H67,G67)/F67</f>
        <v>128.49253999999999</v>
      </c>
      <c r="J67" s="21">
        <v>141.4</v>
      </c>
      <c r="K67" s="21">
        <v>155.9</v>
      </c>
      <c r="L67" s="190">
        <f t="shared" si="4"/>
        <v>53873.4</v>
      </c>
      <c r="M67" s="71">
        <f t="shared" ref="M67:N67" si="62">SUM(L67,L67*4%)</f>
        <v>56028.336000000003</v>
      </c>
      <c r="N67" s="71">
        <f t="shared" si="62"/>
        <v>58269.469440000001</v>
      </c>
      <c r="O67" s="51">
        <v>1530037.65</v>
      </c>
      <c r="P67" s="70">
        <f t="shared" si="5"/>
        <v>88.348630708661403</v>
      </c>
      <c r="Q67" s="86">
        <f t="shared" si="2"/>
        <v>169.68</v>
      </c>
      <c r="R67" s="86">
        <f t="shared" si="6"/>
        <v>187.08</v>
      </c>
      <c r="S67" s="206">
        <f t="shared" si="7"/>
        <v>64648.08</v>
      </c>
      <c r="T67" s="81">
        <f t="shared" ref="T67:T98" si="63">S67/L67*100</f>
        <v>120</v>
      </c>
    </row>
    <row r="68" spans="1:20" ht="25.5">
      <c r="A68" s="7" t="s">
        <v>850</v>
      </c>
      <c r="B68" s="9">
        <v>43045</v>
      </c>
      <c r="C68" s="7" t="s">
        <v>848</v>
      </c>
      <c r="D68" s="7" t="s">
        <v>849</v>
      </c>
      <c r="E68" s="7" t="s">
        <v>64</v>
      </c>
      <c r="F68" s="10">
        <v>1228</v>
      </c>
      <c r="G68" s="78">
        <v>2.1999999999999999E-2</v>
      </c>
      <c r="H68" s="53">
        <v>7228388.6799999997</v>
      </c>
      <c r="I68" s="69">
        <f t="shared" si="61"/>
        <v>129.49881999999999</v>
      </c>
      <c r="J68" s="21">
        <v>141.4</v>
      </c>
      <c r="K68" s="21">
        <v>155.9</v>
      </c>
      <c r="L68" s="190">
        <f t="shared" ref="L68:L131" si="64">IF(I68&gt;K68,F68*K68,IF(J68&gt;I68,F68*J68, IF(K68&gt;I68&gt;J68,F68*I68)))</f>
        <v>173639.2</v>
      </c>
      <c r="M68" s="71">
        <f t="shared" ref="M68:N68" si="65">SUM(L68,L68*4%)</f>
        <v>180584.76800000001</v>
      </c>
      <c r="N68" s="71">
        <f t="shared" si="65"/>
        <v>187808.15872000001</v>
      </c>
      <c r="O68" s="51">
        <v>4679876.22</v>
      </c>
      <c r="P68" s="70">
        <f t="shared" ref="P68:P131" si="66">O68*G68/F68</f>
        <v>83.841430651465785</v>
      </c>
      <c r="Q68" s="86">
        <f t="shared" ref="Q68:Q131" si="67">SUM(J68,J68*20%)</f>
        <v>169.68</v>
      </c>
      <c r="R68" s="86">
        <f t="shared" ref="R68:R131" si="68">SUM(K68,K68*20%)</f>
        <v>187.08</v>
      </c>
      <c r="S68" s="206">
        <f t="shared" ref="S68:S131" si="69">IF(P68&gt;R68,F68*R68,IF(Q68&gt;P68,F68*Q68, IF(R68&gt;P68&gt;Q68,F68*P68)))</f>
        <v>208367.04</v>
      </c>
      <c r="T68" s="81">
        <f t="shared" si="63"/>
        <v>120</v>
      </c>
    </row>
    <row r="69" spans="1:20" ht="25.5">
      <c r="A69" s="7" t="s">
        <v>878</v>
      </c>
      <c r="B69" s="9">
        <v>43064</v>
      </c>
      <c r="C69" s="7" t="s">
        <v>876</v>
      </c>
      <c r="D69" s="7" t="s">
        <v>877</v>
      </c>
      <c r="E69" s="7" t="s">
        <v>64</v>
      </c>
      <c r="F69" s="10">
        <v>82</v>
      </c>
      <c r="G69" s="78">
        <v>2.1999999999999999E-2</v>
      </c>
      <c r="H69" s="53">
        <v>482677.42</v>
      </c>
      <c r="I69" s="69">
        <f t="shared" si="61"/>
        <v>129.49881999999999</v>
      </c>
      <c r="J69" s="21">
        <v>141.4</v>
      </c>
      <c r="K69" s="21">
        <v>155.9</v>
      </c>
      <c r="L69" s="190">
        <f t="shared" si="64"/>
        <v>11594.800000000001</v>
      </c>
      <c r="M69" s="71">
        <f t="shared" ref="M69:N69" si="70">SUM(L69,L69*4%)</f>
        <v>12058.592000000001</v>
      </c>
      <c r="N69" s="71">
        <f t="shared" si="70"/>
        <v>12540.935680000001</v>
      </c>
      <c r="O69" s="88">
        <v>312499.88</v>
      </c>
      <c r="P69" s="70">
        <f t="shared" si="66"/>
        <v>83.841431219512188</v>
      </c>
      <c r="Q69" s="86">
        <f t="shared" si="67"/>
        <v>169.68</v>
      </c>
      <c r="R69" s="86">
        <f t="shared" si="68"/>
        <v>187.08</v>
      </c>
      <c r="S69" s="206">
        <f t="shared" si="69"/>
        <v>13913.76</v>
      </c>
      <c r="T69" s="81">
        <f t="shared" si="63"/>
        <v>120</v>
      </c>
    </row>
    <row r="70" spans="1:20" ht="25.5">
      <c r="A70" s="3" t="s">
        <v>920</v>
      </c>
      <c r="B70" s="5">
        <v>43084</v>
      </c>
      <c r="C70" s="3" t="s">
        <v>918</v>
      </c>
      <c r="D70" s="3" t="s">
        <v>919</v>
      </c>
      <c r="E70" s="3" t="s">
        <v>64</v>
      </c>
      <c r="F70" s="6">
        <v>56</v>
      </c>
      <c r="G70" s="78">
        <v>2.1999999999999999E-2</v>
      </c>
      <c r="H70" s="54">
        <v>424350.08</v>
      </c>
      <c r="I70" s="69">
        <f t="shared" si="61"/>
        <v>166.70895999999999</v>
      </c>
      <c r="J70" s="21">
        <v>141.4</v>
      </c>
      <c r="K70" s="21">
        <v>155.9</v>
      </c>
      <c r="L70" s="190">
        <f t="shared" si="64"/>
        <v>8730.4</v>
      </c>
      <c r="M70" s="71">
        <f t="shared" ref="M70:N70" si="71">SUM(L70,L70*4%)</f>
        <v>9079.616</v>
      </c>
      <c r="N70" s="71">
        <f t="shared" si="71"/>
        <v>9442.8006399999995</v>
      </c>
      <c r="O70" s="51">
        <v>171702.96</v>
      </c>
      <c r="P70" s="70">
        <f t="shared" si="66"/>
        <v>67.454734285714281</v>
      </c>
      <c r="Q70" s="86">
        <f t="shared" si="67"/>
        <v>169.68</v>
      </c>
      <c r="R70" s="86">
        <f t="shared" si="68"/>
        <v>187.08</v>
      </c>
      <c r="S70" s="206">
        <f t="shared" si="69"/>
        <v>9502.08</v>
      </c>
      <c r="T70" s="81">
        <f t="shared" si="63"/>
        <v>108.83899935856319</v>
      </c>
    </row>
    <row r="71" spans="1:20" ht="25.5">
      <c r="A71" s="7" t="s">
        <v>955</v>
      </c>
      <c r="B71" s="9">
        <v>43122</v>
      </c>
      <c r="C71" s="7" t="s">
        <v>669</v>
      </c>
      <c r="D71" s="7" t="s">
        <v>954</v>
      </c>
      <c r="E71" s="7" t="s">
        <v>64</v>
      </c>
      <c r="F71" s="10">
        <v>1021</v>
      </c>
      <c r="G71" s="78">
        <v>2.1999999999999999E-2</v>
      </c>
      <c r="H71" s="53">
        <v>6009922.5099999998</v>
      </c>
      <c r="I71" s="69">
        <f t="shared" si="61"/>
        <v>129.49881999999999</v>
      </c>
      <c r="J71" s="21">
        <v>141.4</v>
      </c>
      <c r="K71" s="21">
        <v>155.9</v>
      </c>
      <c r="L71" s="190">
        <f t="shared" si="64"/>
        <v>144369.4</v>
      </c>
      <c r="M71" s="71">
        <f t="shared" ref="M71:N71" si="72">SUM(L71,L71*4%)</f>
        <v>150144.17600000001</v>
      </c>
      <c r="N71" s="71">
        <f t="shared" si="72"/>
        <v>156149.94304000001</v>
      </c>
      <c r="O71" s="51">
        <v>2893655.49</v>
      </c>
      <c r="P71" s="70">
        <f t="shared" si="66"/>
        <v>62.35104875612145</v>
      </c>
      <c r="Q71" s="86">
        <f t="shared" si="67"/>
        <v>169.68</v>
      </c>
      <c r="R71" s="86">
        <f t="shared" si="68"/>
        <v>187.08</v>
      </c>
      <c r="S71" s="206">
        <f t="shared" si="69"/>
        <v>173243.28</v>
      </c>
      <c r="T71" s="81">
        <f t="shared" si="63"/>
        <v>120</v>
      </c>
    </row>
    <row r="72" spans="1:20" ht="25.5">
      <c r="A72" s="3" t="s">
        <v>1030</v>
      </c>
      <c r="B72" s="5">
        <v>43192</v>
      </c>
      <c r="C72" s="3" t="s">
        <v>1028</v>
      </c>
      <c r="D72" s="3" t="s">
        <v>1029</v>
      </c>
      <c r="E72" s="3" t="s">
        <v>64</v>
      </c>
      <c r="F72" s="6">
        <v>528</v>
      </c>
      <c r="G72" s="78">
        <v>2.1999999999999999E-2</v>
      </c>
      <c r="H72" s="54">
        <v>4529516.6399999997</v>
      </c>
      <c r="I72" s="69">
        <f t="shared" si="61"/>
        <v>188.72985999999997</v>
      </c>
      <c r="J72" s="21">
        <v>141.4</v>
      </c>
      <c r="K72" s="21">
        <v>155.9</v>
      </c>
      <c r="L72" s="190">
        <f t="shared" si="64"/>
        <v>82315.199999999997</v>
      </c>
      <c r="M72" s="71">
        <f t="shared" ref="M72:N72" si="73">SUM(L72,L72*4%)</f>
        <v>85607.80799999999</v>
      </c>
      <c r="N72" s="71">
        <f t="shared" si="73"/>
        <v>89032.120319999987</v>
      </c>
      <c r="O72" s="51">
        <v>1818953.81</v>
      </c>
      <c r="P72" s="70">
        <f t="shared" si="66"/>
        <v>75.789742083333337</v>
      </c>
      <c r="Q72" s="86">
        <f t="shared" si="67"/>
        <v>169.68</v>
      </c>
      <c r="R72" s="86">
        <f t="shared" si="68"/>
        <v>187.08</v>
      </c>
      <c r="S72" s="206">
        <f t="shared" si="69"/>
        <v>89591.040000000008</v>
      </c>
      <c r="T72" s="81">
        <f t="shared" si="63"/>
        <v>108.8389993585632</v>
      </c>
    </row>
    <row r="73" spans="1:20" ht="25.5">
      <c r="A73" s="7" t="s">
        <v>1033</v>
      </c>
      <c r="B73" s="9">
        <v>43194</v>
      </c>
      <c r="C73" s="7" t="s">
        <v>1031</v>
      </c>
      <c r="D73" s="7" t="s">
        <v>1032</v>
      </c>
      <c r="E73" s="7" t="s">
        <v>64</v>
      </c>
      <c r="F73" s="10">
        <v>534</v>
      </c>
      <c r="G73" s="78">
        <v>2.1999999999999999E-2</v>
      </c>
      <c r="H73" s="53">
        <v>4580988.42</v>
      </c>
      <c r="I73" s="69">
        <f t="shared" si="61"/>
        <v>188.72985999999997</v>
      </c>
      <c r="J73" s="21">
        <v>141.4</v>
      </c>
      <c r="K73" s="21">
        <v>155.9</v>
      </c>
      <c r="L73" s="190">
        <f t="shared" si="64"/>
        <v>83250.600000000006</v>
      </c>
      <c r="M73" s="71">
        <f t="shared" ref="M73:N73" si="74">SUM(L73,L73*4%)</f>
        <v>86580.624000000011</v>
      </c>
      <c r="N73" s="71">
        <f t="shared" si="74"/>
        <v>90043.848960000018</v>
      </c>
      <c r="O73" s="51">
        <v>1839623.74</v>
      </c>
      <c r="P73" s="70">
        <f t="shared" si="66"/>
        <v>75.789742097378266</v>
      </c>
      <c r="Q73" s="86">
        <f t="shared" si="67"/>
        <v>169.68</v>
      </c>
      <c r="R73" s="86">
        <f t="shared" si="68"/>
        <v>187.08</v>
      </c>
      <c r="S73" s="206">
        <f t="shared" si="69"/>
        <v>90609.12000000001</v>
      </c>
      <c r="T73" s="81">
        <f t="shared" si="63"/>
        <v>108.83899935856319</v>
      </c>
    </row>
    <row r="74" spans="1:20" ht="25.5">
      <c r="A74" s="3" t="s">
        <v>2419</v>
      </c>
      <c r="B74" s="5">
        <v>43206</v>
      </c>
      <c r="C74" s="3" t="s">
        <v>1042</v>
      </c>
      <c r="D74" s="3" t="s">
        <v>1043</v>
      </c>
      <c r="E74" s="3" t="s">
        <v>64</v>
      </c>
      <c r="F74" s="6">
        <v>649</v>
      </c>
      <c r="G74" s="78">
        <v>2.1999999999999999E-2</v>
      </c>
      <c r="H74" s="54">
        <v>4924871.5999999996</v>
      </c>
      <c r="I74" s="69">
        <f t="shared" si="61"/>
        <v>166.94479999999999</v>
      </c>
      <c r="J74" s="21">
        <v>141.4</v>
      </c>
      <c r="K74" s="21">
        <v>155.9</v>
      </c>
      <c r="L74" s="190">
        <f t="shared" si="64"/>
        <v>101179.1</v>
      </c>
      <c r="M74" s="71">
        <f t="shared" ref="M74:N74" si="75">SUM(L74,L74*4%)</f>
        <v>105226.26400000001</v>
      </c>
      <c r="N74" s="71">
        <f t="shared" si="75"/>
        <v>109435.31456000001</v>
      </c>
      <c r="O74" s="51">
        <v>2606284.59</v>
      </c>
      <c r="P74" s="70">
        <f t="shared" si="66"/>
        <v>88.348630169491514</v>
      </c>
      <c r="Q74" s="86">
        <f t="shared" si="67"/>
        <v>169.68</v>
      </c>
      <c r="R74" s="86">
        <f t="shared" si="68"/>
        <v>187.08</v>
      </c>
      <c r="S74" s="206">
        <f t="shared" si="69"/>
        <v>110122.32</v>
      </c>
      <c r="T74" s="81">
        <f t="shared" si="63"/>
        <v>108.83899935856319</v>
      </c>
    </row>
    <row r="75" spans="1:20" ht="25.5">
      <c r="A75" s="7" t="s">
        <v>1069</v>
      </c>
      <c r="B75" s="9">
        <v>43228</v>
      </c>
      <c r="C75" s="7" t="s">
        <v>1067</v>
      </c>
      <c r="D75" s="7" t="s">
        <v>1068</v>
      </c>
      <c r="E75" s="7" t="s">
        <v>64</v>
      </c>
      <c r="F75" s="10">
        <v>412</v>
      </c>
      <c r="G75" s="78">
        <v>2.1999999999999999E-2</v>
      </c>
      <c r="H75" s="53">
        <v>2425159.7200000002</v>
      </c>
      <c r="I75" s="69">
        <f t="shared" si="61"/>
        <v>129.49881999999999</v>
      </c>
      <c r="J75" s="21">
        <v>141.4</v>
      </c>
      <c r="K75" s="21">
        <v>155.9</v>
      </c>
      <c r="L75" s="190">
        <f t="shared" si="64"/>
        <v>58256.800000000003</v>
      </c>
      <c r="M75" s="71">
        <f t="shared" ref="M75:N75" si="76">SUM(L75,L75*4%)</f>
        <v>60587.072</v>
      </c>
      <c r="N75" s="71">
        <f t="shared" si="76"/>
        <v>63010.554880000003</v>
      </c>
      <c r="O75" s="51">
        <v>1570121.34</v>
      </c>
      <c r="P75" s="70">
        <f t="shared" si="66"/>
        <v>83.841430776699028</v>
      </c>
      <c r="Q75" s="86">
        <f t="shared" si="67"/>
        <v>169.68</v>
      </c>
      <c r="R75" s="86">
        <f t="shared" si="68"/>
        <v>187.08</v>
      </c>
      <c r="S75" s="206">
        <f t="shared" si="69"/>
        <v>69908.160000000003</v>
      </c>
      <c r="T75" s="81">
        <f t="shared" si="63"/>
        <v>120</v>
      </c>
    </row>
    <row r="76" spans="1:20" ht="25.5">
      <c r="A76" s="3" t="s">
        <v>1092</v>
      </c>
      <c r="B76" s="5">
        <v>43271</v>
      </c>
      <c r="C76" s="3" t="s">
        <v>1090</v>
      </c>
      <c r="D76" s="3" t="s">
        <v>1091</v>
      </c>
      <c r="E76" s="3" t="s">
        <v>64</v>
      </c>
      <c r="F76" s="6">
        <v>543</v>
      </c>
      <c r="G76" s="78">
        <v>2.1999999999999999E-2</v>
      </c>
      <c r="H76" s="54">
        <v>3996811.23</v>
      </c>
      <c r="I76" s="69">
        <f t="shared" si="61"/>
        <v>161.93342000000001</v>
      </c>
      <c r="J76" s="21">
        <v>141.4</v>
      </c>
      <c r="K76" s="21">
        <v>155.9</v>
      </c>
      <c r="L76" s="190">
        <f t="shared" si="64"/>
        <v>84653.7</v>
      </c>
      <c r="M76" s="71">
        <f t="shared" ref="M76:N76" si="77">SUM(L76,L76*4%)</f>
        <v>88039.847999999998</v>
      </c>
      <c r="N76" s="71">
        <f t="shared" si="77"/>
        <v>91561.441919999997</v>
      </c>
      <c r="O76" s="51">
        <v>1664905.55</v>
      </c>
      <c r="P76" s="70">
        <f t="shared" si="66"/>
        <v>67.454736832412522</v>
      </c>
      <c r="Q76" s="86">
        <f t="shared" si="67"/>
        <v>169.68</v>
      </c>
      <c r="R76" s="86">
        <f t="shared" si="68"/>
        <v>187.08</v>
      </c>
      <c r="S76" s="206">
        <f t="shared" si="69"/>
        <v>92136.24</v>
      </c>
      <c r="T76" s="81">
        <f t="shared" si="63"/>
        <v>108.83899935856319</v>
      </c>
    </row>
    <row r="77" spans="1:20" ht="25.5">
      <c r="A77" s="7" t="s">
        <v>1114</v>
      </c>
      <c r="B77" s="9">
        <v>43294</v>
      </c>
      <c r="C77" s="7" t="s">
        <v>1112</v>
      </c>
      <c r="D77" s="7" t="s">
        <v>1113</v>
      </c>
      <c r="E77" s="7" t="s">
        <v>64</v>
      </c>
      <c r="F77" s="10">
        <v>301</v>
      </c>
      <c r="G77" s="78">
        <v>2.1999999999999999E-2</v>
      </c>
      <c r="H77" s="53">
        <v>2446302.25</v>
      </c>
      <c r="I77" s="69">
        <f t="shared" si="61"/>
        <v>178.79949999999999</v>
      </c>
      <c r="J77" s="21">
        <v>141.4</v>
      </c>
      <c r="K77" s="21">
        <v>155.9</v>
      </c>
      <c r="L77" s="190">
        <f t="shared" si="64"/>
        <v>46925.9</v>
      </c>
      <c r="M77" s="71">
        <f t="shared" ref="M77:N77" si="78">SUM(L77,L77*4%)</f>
        <v>48802.936000000002</v>
      </c>
      <c r="N77" s="71">
        <f t="shared" si="78"/>
        <v>50755.053440000003</v>
      </c>
      <c r="O77" s="51">
        <v>1036941.48</v>
      </c>
      <c r="P77" s="70">
        <f t="shared" si="66"/>
        <v>75.789742724252491</v>
      </c>
      <c r="Q77" s="86">
        <f t="shared" si="67"/>
        <v>169.68</v>
      </c>
      <c r="R77" s="86">
        <f t="shared" si="68"/>
        <v>187.08</v>
      </c>
      <c r="S77" s="206">
        <f t="shared" si="69"/>
        <v>51073.68</v>
      </c>
      <c r="T77" s="81">
        <f t="shared" si="63"/>
        <v>108.83899935856319</v>
      </c>
    </row>
    <row r="78" spans="1:20" ht="25.5">
      <c r="A78" s="7" t="s">
        <v>1134</v>
      </c>
      <c r="B78" s="9">
        <v>43320</v>
      </c>
      <c r="C78" s="7" t="s">
        <v>1090</v>
      </c>
      <c r="D78" s="7" t="s">
        <v>1133</v>
      </c>
      <c r="E78" s="7" t="s">
        <v>64</v>
      </c>
      <c r="F78" s="10">
        <v>630</v>
      </c>
      <c r="G78" s="78">
        <v>2.1999999999999999E-2</v>
      </c>
      <c r="H78" s="53">
        <v>4484056.5</v>
      </c>
      <c r="I78" s="69">
        <f t="shared" si="61"/>
        <v>156.58609999999999</v>
      </c>
      <c r="J78" s="21">
        <v>141.4</v>
      </c>
      <c r="K78" s="21">
        <v>155.9</v>
      </c>
      <c r="L78" s="190">
        <f t="shared" si="64"/>
        <v>98217</v>
      </c>
      <c r="M78" s="71">
        <f t="shared" ref="M78:N78" si="79">SUM(L78,L78*4%)</f>
        <v>102145.68</v>
      </c>
      <c r="N78" s="71">
        <f t="shared" si="79"/>
        <v>106231.50719999999</v>
      </c>
      <c r="O78" s="51">
        <v>1931658.37</v>
      </c>
      <c r="P78" s="70">
        <f t="shared" si="66"/>
        <v>67.454736730158729</v>
      </c>
      <c r="Q78" s="86">
        <f t="shared" si="67"/>
        <v>169.68</v>
      </c>
      <c r="R78" s="86">
        <f t="shared" si="68"/>
        <v>187.08</v>
      </c>
      <c r="S78" s="206">
        <f t="shared" si="69"/>
        <v>106898.40000000001</v>
      </c>
      <c r="T78" s="81">
        <f t="shared" si="63"/>
        <v>108.83899935856319</v>
      </c>
    </row>
    <row r="79" spans="1:20" ht="25.5">
      <c r="A79" s="3" t="s">
        <v>1155</v>
      </c>
      <c r="B79" s="5">
        <v>43376</v>
      </c>
      <c r="C79" s="3" t="s">
        <v>1153</v>
      </c>
      <c r="D79" s="3" t="s">
        <v>1154</v>
      </c>
      <c r="E79" s="3" t="s">
        <v>64</v>
      </c>
      <c r="F79" s="6">
        <v>130</v>
      </c>
      <c r="G79" s="78">
        <v>2.1999999999999999E-2</v>
      </c>
      <c r="H79" s="54">
        <v>281628.09999999998</v>
      </c>
      <c r="I79" s="69">
        <f t="shared" si="61"/>
        <v>47.660139999999991</v>
      </c>
      <c r="J79" s="21">
        <v>141.4</v>
      </c>
      <c r="K79" s="21">
        <v>155.9</v>
      </c>
      <c r="L79" s="190">
        <f t="shared" si="64"/>
        <v>18382</v>
      </c>
      <c r="M79" s="71">
        <f t="shared" ref="M79:N79" si="80">SUM(L79,L79*4%)</f>
        <v>19117.28</v>
      </c>
      <c r="N79" s="71">
        <f t="shared" si="80"/>
        <v>19881.9712</v>
      </c>
      <c r="O79" s="51">
        <v>398596.18</v>
      </c>
      <c r="P79" s="70">
        <f t="shared" si="66"/>
        <v>67.454738153846151</v>
      </c>
      <c r="Q79" s="86">
        <f t="shared" si="67"/>
        <v>169.68</v>
      </c>
      <c r="R79" s="86">
        <f t="shared" si="68"/>
        <v>187.08</v>
      </c>
      <c r="S79" s="206">
        <f t="shared" si="69"/>
        <v>22058.400000000001</v>
      </c>
      <c r="T79" s="81">
        <f t="shared" si="63"/>
        <v>120.00000000000001</v>
      </c>
    </row>
    <row r="80" spans="1:20" ht="25.5">
      <c r="A80" s="3" t="s">
        <v>1183</v>
      </c>
      <c r="B80" s="5">
        <v>43383</v>
      </c>
      <c r="C80" s="3" t="s">
        <v>1161</v>
      </c>
      <c r="D80" s="3" t="s">
        <v>1182</v>
      </c>
      <c r="E80" s="3" t="s">
        <v>64</v>
      </c>
      <c r="F80" s="6">
        <v>4325</v>
      </c>
      <c r="G80" s="78">
        <v>2.1999999999999999E-2</v>
      </c>
      <c r="H80" s="54">
        <v>18638457.75</v>
      </c>
      <c r="I80" s="69">
        <f t="shared" si="61"/>
        <v>94.808339999999987</v>
      </c>
      <c r="J80" s="21">
        <v>141.4</v>
      </c>
      <c r="K80" s="21">
        <v>155.9</v>
      </c>
      <c r="L80" s="190">
        <f t="shared" si="64"/>
        <v>611555</v>
      </c>
      <c r="M80" s="71">
        <f t="shared" ref="M80:N80" si="81">SUM(L80,L80*4%)</f>
        <v>636017.19999999995</v>
      </c>
      <c r="N80" s="71">
        <f t="shared" si="81"/>
        <v>661457.88799999992</v>
      </c>
      <c r="O80" s="51">
        <v>12186587.66</v>
      </c>
      <c r="P80" s="70">
        <f t="shared" si="66"/>
        <v>61.98957884855492</v>
      </c>
      <c r="Q80" s="86">
        <f t="shared" si="67"/>
        <v>169.68</v>
      </c>
      <c r="R80" s="86">
        <f t="shared" si="68"/>
        <v>187.08</v>
      </c>
      <c r="S80" s="206">
        <f t="shared" si="69"/>
        <v>733866</v>
      </c>
      <c r="T80" s="81">
        <f t="shared" si="63"/>
        <v>120</v>
      </c>
    </row>
    <row r="81" spans="1:20" ht="25.5">
      <c r="A81" s="7" t="s">
        <v>1190</v>
      </c>
      <c r="B81" s="9">
        <v>43383</v>
      </c>
      <c r="C81" s="7" t="s">
        <v>1161</v>
      </c>
      <c r="D81" s="7" t="s">
        <v>1189</v>
      </c>
      <c r="E81" s="7" t="s">
        <v>64</v>
      </c>
      <c r="F81" s="10">
        <v>338</v>
      </c>
      <c r="G81" s="78">
        <v>2.1999999999999999E-2</v>
      </c>
      <c r="H81" s="53">
        <v>1480872.64</v>
      </c>
      <c r="I81" s="69">
        <f t="shared" si="61"/>
        <v>96.388159999999985</v>
      </c>
      <c r="J81" s="21">
        <v>141.4</v>
      </c>
      <c r="K81" s="21">
        <v>155.9</v>
      </c>
      <c r="L81" s="190">
        <f t="shared" si="64"/>
        <v>47793.200000000004</v>
      </c>
      <c r="M81" s="71">
        <f t="shared" ref="M81:N81" si="82">SUM(L81,L81*4%)</f>
        <v>49704.928000000007</v>
      </c>
      <c r="N81" s="71">
        <f t="shared" si="82"/>
        <v>51693.125120000004</v>
      </c>
      <c r="O81" s="51">
        <v>1310112.3400000001</v>
      </c>
      <c r="P81" s="70">
        <f t="shared" si="66"/>
        <v>85.273584260355037</v>
      </c>
      <c r="Q81" s="86">
        <f t="shared" si="67"/>
        <v>169.68</v>
      </c>
      <c r="R81" s="86">
        <f t="shared" si="68"/>
        <v>187.08</v>
      </c>
      <c r="S81" s="206">
        <f t="shared" si="69"/>
        <v>57351.840000000004</v>
      </c>
      <c r="T81" s="81">
        <f t="shared" si="63"/>
        <v>120</v>
      </c>
    </row>
    <row r="82" spans="1:20" ht="25.5">
      <c r="A82" s="3" t="s">
        <v>1221</v>
      </c>
      <c r="B82" s="5">
        <v>43416</v>
      </c>
      <c r="C82" s="3" t="s">
        <v>1219</v>
      </c>
      <c r="D82" s="3" t="s">
        <v>1220</v>
      </c>
      <c r="E82" s="3" t="s">
        <v>64</v>
      </c>
      <c r="F82" s="6">
        <v>230</v>
      </c>
      <c r="G82" s="78">
        <v>2.1999999999999999E-2</v>
      </c>
      <c r="H82" s="54">
        <v>1869267.5</v>
      </c>
      <c r="I82" s="69">
        <f t="shared" si="61"/>
        <v>178.79949999999997</v>
      </c>
      <c r="J82" s="21">
        <v>141.4</v>
      </c>
      <c r="K82" s="21">
        <v>155.9</v>
      </c>
      <c r="L82" s="190">
        <f t="shared" si="64"/>
        <v>35857</v>
      </c>
      <c r="M82" s="71">
        <f t="shared" ref="M82:N82" si="83">SUM(L82,L82*4%)</f>
        <v>37291.279999999999</v>
      </c>
      <c r="N82" s="71">
        <f t="shared" si="83"/>
        <v>38782.931199999999</v>
      </c>
      <c r="O82" s="51">
        <v>792347.3</v>
      </c>
      <c r="P82" s="70">
        <f t="shared" si="66"/>
        <v>75.789741739130434</v>
      </c>
      <c r="Q82" s="86">
        <f t="shared" si="67"/>
        <v>169.68</v>
      </c>
      <c r="R82" s="86">
        <f t="shared" si="68"/>
        <v>187.08</v>
      </c>
      <c r="S82" s="206">
        <f t="shared" si="69"/>
        <v>39026.400000000001</v>
      </c>
      <c r="T82" s="81">
        <f t="shared" si="63"/>
        <v>108.83899935856319</v>
      </c>
    </row>
    <row r="83" spans="1:20" ht="25.5">
      <c r="A83" s="3" t="s">
        <v>1310</v>
      </c>
      <c r="B83" s="5">
        <v>43494</v>
      </c>
      <c r="C83" s="3" t="s">
        <v>1308</v>
      </c>
      <c r="D83" s="3" t="s">
        <v>1309</v>
      </c>
      <c r="E83" s="3" t="s">
        <v>64</v>
      </c>
      <c r="F83" s="6">
        <v>542</v>
      </c>
      <c r="G83" s="78">
        <v>2.1999999999999999E-2</v>
      </c>
      <c r="H83" s="54">
        <v>807845.58</v>
      </c>
      <c r="I83" s="69">
        <f t="shared" si="61"/>
        <v>32.790779999999998</v>
      </c>
      <c r="J83" s="21">
        <v>141.4</v>
      </c>
      <c r="K83" s="21">
        <v>155.9</v>
      </c>
      <c r="L83" s="190">
        <f t="shared" si="64"/>
        <v>76638.8</v>
      </c>
      <c r="M83" s="71">
        <f t="shared" ref="M83:N83" si="84">SUM(L83,L83*4%)</f>
        <v>79704.351999999999</v>
      </c>
      <c r="N83" s="71">
        <f t="shared" si="84"/>
        <v>82892.526079999996</v>
      </c>
      <c r="O83" s="51">
        <v>1536103.11</v>
      </c>
      <c r="P83" s="70">
        <f t="shared" si="66"/>
        <v>62.351048745387452</v>
      </c>
      <c r="Q83" s="86">
        <f t="shared" si="67"/>
        <v>169.68</v>
      </c>
      <c r="R83" s="86">
        <f t="shared" si="68"/>
        <v>187.08</v>
      </c>
      <c r="S83" s="206">
        <f t="shared" si="69"/>
        <v>91966.56</v>
      </c>
      <c r="T83" s="81">
        <f t="shared" si="63"/>
        <v>120</v>
      </c>
    </row>
    <row r="84" spans="1:20" ht="25.5">
      <c r="A84" s="3" t="s">
        <v>1316</v>
      </c>
      <c r="B84" s="5">
        <v>43501</v>
      </c>
      <c r="C84" s="3" t="s">
        <v>1314</v>
      </c>
      <c r="D84" s="3" t="s">
        <v>1315</v>
      </c>
      <c r="E84" s="3" t="s">
        <v>64</v>
      </c>
      <c r="F84" s="6">
        <v>1648</v>
      </c>
      <c r="G84" s="78">
        <v>2.1999999999999999E-2</v>
      </c>
      <c r="H84" s="54">
        <v>10268050.949999999</v>
      </c>
      <c r="I84" s="69">
        <f t="shared" si="61"/>
        <v>137.07349569174755</v>
      </c>
      <c r="J84" s="21">
        <v>141.4</v>
      </c>
      <c r="K84" s="21">
        <v>155.9</v>
      </c>
      <c r="L84" s="190">
        <f t="shared" si="64"/>
        <v>233027.20000000001</v>
      </c>
      <c r="M84" s="71">
        <f t="shared" ref="M84:N84" si="85">SUM(L84,L84*4%)</f>
        <v>242348.288</v>
      </c>
      <c r="N84" s="71">
        <f t="shared" si="85"/>
        <v>252042.21952000001</v>
      </c>
      <c r="O84" s="51">
        <v>4143437.86</v>
      </c>
      <c r="P84" s="70">
        <f t="shared" si="66"/>
        <v>55.312884053398051</v>
      </c>
      <c r="Q84" s="86">
        <f t="shared" si="67"/>
        <v>169.68</v>
      </c>
      <c r="R84" s="86">
        <f t="shared" si="68"/>
        <v>187.08</v>
      </c>
      <c r="S84" s="206">
        <f t="shared" si="69"/>
        <v>279632.64000000001</v>
      </c>
      <c r="T84" s="81">
        <f t="shared" si="63"/>
        <v>120</v>
      </c>
    </row>
    <row r="85" spans="1:20" ht="25.5">
      <c r="A85" s="7" t="s">
        <v>1536</v>
      </c>
      <c r="B85" s="9">
        <v>43732</v>
      </c>
      <c r="C85" s="7" t="s">
        <v>1534</v>
      </c>
      <c r="D85" s="7" t="s">
        <v>1535</v>
      </c>
      <c r="E85" s="7" t="s">
        <v>64</v>
      </c>
      <c r="F85" s="10">
        <v>420</v>
      </c>
      <c r="G85" s="78">
        <v>2.1999999999999999E-2</v>
      </c>
      <c r="H85" s="53">
        <v>2507278.2000000002</v>
      </c>
      <c r="I85" s="69">
        <f t="shared" si="61"/>
        <v>131.33362</v>
      </c>
      <c r="J85" s="21">
        <v>141.4</v>
      </c>
      <c r="K85" s="21">
        <v>155.9</v>
      </c>
      <c r="L85" s="190">
        <f t="shared" si="64"/>
        <v>59388</v>
      </c>
      <c r="M85" s="71">
        <f t="shared" ref="M85:N85" si="86">SUM(L85,L85*4%)</f>
        <v>61763.519999999997</v>
      </c>
      <c r="N85" s="71">
        <f t="shared" si="86"/>
        <v>64234.060799999999</v>
      </c>
      <c r="O85" s="51">
        <v>1627950.25</v>
      </c>
      <c r="P85" s="70">
        <f t="shared" si="66"/>
        <v>85.273584523809532</v>
      </c>
      <c r="Q85" s="86">
        <f t="shared" si="67"/>
        <v>169.68</v>
      </c>
      <c r="R85" s="86">
        <f t="shared" si="68"/>
        <v>187.08</v>
      </c>
      <c r="S85" s="206">
        <f t="shared" si="69"/>
        <v>71265.600000000006</v>
      </c>
      <c r="T85" s="81">
        <f t="shared" si="63"/>
        <v>120.00000000000001</v>
      </c>
    </row>
    <row r="86" spans="1:20" ht="25.5">
      <c r="A86" s="3" t="s">
        <v>1542</v>
      </c>
      <c r="B86" s="5">
        <v>43745</v>
      </c>
      <c r="C86" s="3" t="s">
        <v>1541</v>
      </c>
      <c r="D86" s="3" t="s">
        <v>1189</v>
      </c>
      <c r="E86" s="3" t="s">
        <v>64</v>
      </c>
      <c r="F86" s="6">
        <v>320</v>
      </c>
      <c r="G86" s="78">
        <v>2.1999999999999999E-2</v>
      </c>
      <c r="H86" s="54">
        <v>1402009.6000000001</v>
      </c>
      <c r="I86" s="69">
        <f t="shared" si="61"/>
        <v>96.388159999999999</v>
      </c>
      <c r="J86" s="21">
        <v>141.4</v>
      </c>
      <c r="K86" s="21">
        <v>155.9</v>
      </c>
      <c r="L86" s="190">
        <f t="shared" si="64"/>
        <v>45248</v>
      </c>
      <c r="M86" s="71">
        <f t="shared" ref="M86:N86" si="87">SUM(L86,L86*4%)</f>
        <v>47057.919999999998</v>
      </c>
      <c r="N86" s="71">
        <f t="shared" si="87"/>
        <v>48940.236799999999</v>
      </c>
      <c r="O86" s="51">
        <v>1240343.05</v>
      </c>
      <c r="P86" s="70">
        <f t="shared" si="66"/>
        <v>85.273584687500005</v>
      </c>
      <c r="Q86" s="86">
        <f t="shared" si="67"/>
        <v>169.68</v>
      </c>
      <c r="R86" s="86">
        <f t="shared" si="68"/>
        <v>187.08</v>
      </c>
      <c r="S86" s="206">
        <f t="shared" si="69"/>
        <v>54297.600000000006</v>
      </c>
      <c r="T86" s="81">
        <f t="shared" si="63"/>
        <v>120.00000000000001</v>
      </c>
    </row>
    <row r="87" spans="1:20" ht="25.5">
      <c r="A87" s="3" t="s">
        <v>1569</v>
      </c>
      <c r="B87" s="5">
        <v>43762</v>
      </c>
      <c r="C87" s="3" t="s">
        <v>1567</v>
      </c>
      <c r="D87" s="3" t="s">
        <v>1568</v>
      </c>
      <c r="E87" s="3" t="s">
        <v>64</v>
      </c>
      <c r="F87" s="6">
        <v>4021</v>
      </c>
      <c r="G87" s="78">
        <v>2.1999999999999999E-2</v>
      </c>
      <c r="H87" s="54">
        <v>28619668.550000001</v>
      </c>
      <c r="I87" s="69">
        <f t="shared" si="61"/>
        <v>156.58609999999999</v>
      </c>
      <c r="J87" s="21">
        <v>141.4</v>
      </c>
      <c r="K87" s="21">
        <v>155.9</v>
      </c>
      <c r="L87" s="190">
        <f t="shared" si="64"/>
        <v>626873.9</v>
      </c>
      <c r="M87" s="71">
        <f t="shared" ref="M87:N87" si="88">SUM(L87,L87*4%)</f>
        <v>651948.85600000003</v>
      </c>
      <c r="N87" s="71">
        <f t="shared" si="88"/>
        <v>678026.81024000002</v>
      </c>
      <c r="O87" s="51">
        <v>8753509.1999999993</v>
      </c>
      <c r="P87" s="70">
        <f t="shared" si="66"/>
        <v>47.892863068888332</v>
      </c>
      <c r="Q87" s="86">
        <f t="shared" si="67"/>
        <v>169.68</v>
      </c>
      <c r="R87" s="86">
        <f t="shared" si="68"/>
        <v>187.08</v>
      </c>
      <c r="S87" s="206">
        <f t="shared" si="69"/>
        <v>682283.28</v>
      </c>
      <c r="T87" s="81">
        <f t="shared" si="63"/>
        <v>108.83899935856319</v>
      </c>
    </row>
    <row r="88" spans="1:20" ht="25.5">
      <c r="A88" s="7" t="s">
        <v>88</v>
      </c>
      <c r="B88" s="9">
        <v>42390</v>
      </c>
      <c r="C88" s="7" t="s">
        <v>86</v>
      </c>
      <c r="D88" s="7" t="s">
        <v>87</v>
      </c>
      <c r="E88" s="12" t="s">
        <v>606</v>
      </c>
      <c r="F88" s="10">
        <v>3706</v>
      </c>
      <c r="G88" s="78">
        <v>2.1999999999999999E-2</v>
      </c>
      <c r="H88" s="53">
        <v>23455311.059999999</v>
      </c>
      <c r="I88" s="69">
        <f t="shared" si="61"/>
        <v>139.23821999999998</v>
      </c>
      <c r="J88" s="21">
        <v>141.4</v>
      </c>
      <c r="K88" s="21">
        <v>155.9</v>
      </c>
      <c r="L88" s="190">
        <f t="shared" si="64"/>
        <v>524028.4</v>
      </c>
      <c r="M88" s="71">
        <f t="shared" ref="M88:N88" si="89">SUM(L88,L88*4%)</f>
        <v>544989.53600000008</v>
      </c>
      <c r="N88" s="71">
        <f t="shared" si="89"/>
        <v>566789.11744000006</v>
      </c>
      <c r="O88" s="51">
        <v>10198953.279999999</v>
      </c>
      <c r="P88" s="70">
        <f t="shared" si="66"/>
        <v>60.544245051268206</v>
      </c>
      <c r="Q88" s="86">
        <f t="shared" si="67"/>
        <v>169.68</v>
      </c>
      <c r="R88" s="86">
        <f t="shared" si="68"/>
        <v>187.08</v>
      </c>
      <c r="S88" s="206">
        <f t="shared" si="69"/>
        <v>628834.08000000007</v>
      </c>
      <c r="T88" s="81">
        <f t="shared" si="63"/>
        <v>120.00000000000001</v>
      </c>
    </row>
    <row r="89" spans="1:20" ht="25.5">
      <c r="A89" s="7" t="s">
        <v>238</v>
      </c>
      <c r="B89" s="9">
        <v>42551</v>
      </c>
      <c r="C89" s="7" t="s">
        <v>235</v>
      </c>
      <c r="D89" s="7" t="s">
        <v>236</v>
      </c>
      <c r="E89" s="7" t="s">
        <v>237</v>
      </c>
      <c r="F89" s="10">
        <v>1415</v>
      </c>
      <c r="G89" s="78">
        <v>2.1999999999999999E-2</v>
      </c>
      <c r="H89" s="53">
        <v>7514711.25</v>
      </c>
      <c r="I89" s="69">
        <f t="shared" si="61"/>
        <v>116.8365</v>
      </c>
      <c r="J89" s="21">
        <v>141.4</v>
      </c>
      <c r="K89" s="21">
        <v>155.9</v>
      </c>
      <c r="L89" s="190">
        <f t="shared" si="64"/>
        <v>200081</v>
      </c>
      <c r="M89" s="71">
        <f t="shared" ref="M89:N89" si="90">SUM(L89,L89*4%)</f>
        <v>208084.24</v>
      </c>
      <c r="N89" s="71">
        <f t="shared" si="90"/>
        <v>216407.6096</v>
      </c>
      <c r="O89" s="51">
        <v>5615573.25</v>
      </c>
      <c r="P89" s="70">
        <f t="shared" si="66"/>
        <v>87.309266077738513</v>
      </c>
      <c r="Q89" s="86">
        <f t="shared" si="67"/>
        <v>169.68</v>
      </c>
      <c r="R89" s="86">
        <f t="shared" si="68"/>
        <v>187.08</v>
      </c>
      <c r="S89" s="206">
        <f t="shared" si="69"/>
        <v>240097.2</v>
      </c>
      <c r="T89" s="81">
        <f t="shared" si="63"/>
        <v>120</v>
      </c>
    </row>
    <row r="90" spans="1:20" ht="25.5">
      <c r="A90" s="7" t="s">
        <v>326</v>
      </c>
      <c r="B90" s="9">
        <v>42620</v>
      </c>
      <c r="C90" s="7" t="s">
        <v>324</v>
      </c>
      <c r="D90" s="7" t="s">
        <v>325</v>
      </c>
      <c r="E90" s="7" t="s">
        <v>237</v>
      </c>
      <c r="F90" s="10">
        <v>500</v>
      </c>
      <c r="G90" s="78">
        <v>2.1999999999999999E-2</v>
      </c>
      <c r="H90" s="53">
        <v>2943155</v>
      </c>
      <c r="I90" s="69">
        <f t="shared" si="61"/>
        <v>129.49881999999999</v>
      </c>
      <c r="J90" s="21">
        <v>141.4</v>
      </c>
      <c r="K90" s="21">
        <v>155.9</v>
      </c>
      <c r="L90" s="190">
        <f t="shared" si="64"/>
        <v>70700</v>
      </c>
      <c r="M90" s="71">
        <f t="shared" ref="M90:N90" si="91">SUM(L90,L90*4%)</f>
        <v>73528</v>
      </c>
      <c r="N90" s="71">
        <f t="shared" si="91"/>
        <v>76469.119999999995</v>
      </c>
      <c r="O90" s="51">
        <v>1905487.06</v>
      </c>
      <c r="P90" s="70">
        <f t="shared" si="66"/>
        <v>83.841430639999984</v>
      </c>
      <c r="Q90" s="86">
        <f t="shared" si="67"/>
        <v>169.68</v>
      </c>
      <c r="R90" s="86">
        <f t="shared" si="68"/>
        <v>187.08</v>
      </c>
      <c r="S90" s="206">
        <f t="shared" si="69"/>
        <v>84840</v>
      </c>
      <c r="T90" s="81">
        <f t="shared" si="63"/>
        <v>120</v>
      </c>
    </row>
    <row r="91" spans="1:20" ht="25.5">
      <c r="A91" s="7" t="s">
        <v>366</v>
      </c>
      <c r="B91" s="9">
        <v>42646</v>
      </c>
      <c r="C91" s="7" t="s">
        <v>364</v>
      </c>
      <c r="D91" s="7" t="s">
        <v>365</v>
      </c>
      <c r="E91" s="7" t="s">
        <v>237</v>
      </c>
      <c r="F91" s="10">
        <v>1810</v>
      </c>
      <c r="G91" s="78">
        <v>2.1999999999999999E-2</v>
      </c>
      <c r="H91" s="53">
        <v>15384945.699999999</v>
      </c>
      <c r="I91" s="69">
        <f t="shared" si="61"/>
        <v>186.99933999999996</v>
      </c>
      <c r="J91" s="21">
        <v>141.4</v>
      </c>
      <c r="K91" s="21">
        <v>155.9</v>
      </c>
      <c r="L91" s="190">
        <f t="shared" si="64"/>
        <v>282179</v>
      </c>
      <c r="M91" s="71">
        <f t="shared" ref="M91:N91" si="92">SUM(L91,L91*4%)</f>
        <v>293466.15999999997</v>
      </c>
      <c r="N91" s="71">
        <f t="shared" si="92"/>
        <v>305204.8064</v>
      </c>
      <c r="O91" s="51">
        <v>4206428.5</v>
      </c>
      <c r="P91" s="70">
        <f t="shared" si="66"/>
        <v>51.127860220994471</v>
      </c>
      <c r="Q91" s="86">
        <f t="shared" si="67"/>
        <v>169.68</v>
      </c>
      <c r="R91" s="86">
        <f t="shared" si="68"/>
        <v>187.08</v>
      </c>
      <c r="S91" s="206">
        <f t="shared" si="69"/>
        <v>307120.8</v>
      </c>
      <c r="T91" s="81">
        <f t="shared" si="63"/>
        <v>108.83899935856319</v>
      </c>
    </row>
    <row r="92" spans="1:20" ht="25.5">
      <c r="A92" s="3" t="s">
        <v>377</v>
      </c>
      <c r="B92" s="5">
        <v>42649</v>
      </c>
      <c r="C92" s="3" t="s">
        <v>375</v>
      </c>
      <c r="D92" s="3" t="s">
        <v>376</v>
      </c>
      <c r="E92" s="3" t="s">
        <v>237</v>
      </c>
      <c r="F92" s="6">
        <v>143</v>
      </c>
      <c r="G92" s="78">
        <v>2.1999999999999999E-2</v>
      </c>
      <c r="H92" s="54">
        <v>1291600.31</v>
      </c>
      <c r="I92" s="69">
        <f t="shared" si="61"/>
        <v>198.70774</v>
      </c>
      <c r="J92" s="21">
        <v>141.4</v>
      </c>
      <c r="K92" s="21">
        <v>155.9</v>
      </c>
      <c r="L92" s="190">
        <f t="shared" si="64"/>
        <v>22293.7</v>
      </c>
      <c r="M92" s="71">
        <f t="shared" ref="M92:N92" si="93">SUM(L92,L92*4%)</f>
        <v>23185.448</v>
      </c>
      <c r="N92" s="71">
        <f t="shared" si="93"/>
        <v>24112.86592</v>
      </c>
      <c r="O92" s="51">
        <v>492633.32</v>
      </c>
      <c r="P92" s="70">
        <f t="shared" si="66"/>
        <v>75.789741538461541</v>
      </c>
      <c r="Q92" s="86">
        <f t="shared" si="67"/>
        <v>169.68</v>
      </c>
      <c r="R92" s="86">
        <f t="shared" si="68"/>
        <v>187.08</v>
      </c>
      <c r="S92" s="206">
        <f t="shared" si="69"/>
        <v>24264.240000000002</v>
      </c>
      <c r="T92" s="81">
        <f t="shared" si="63"/>
        <v>108.83899935856319</v>
      </c>
    </row>
    <row r="93" spans="1:20" ht="25.5">
      <c r="A93" s="3" t="s">
        <v>402</v>
      </c>
      <c r="B93" s="5">
        <v>42668</v>
      </c>
      <c r="C93" s="3" t="s">
        <v>375</v>
      </c>
      <c r="D93" s="3" t="s">
        <v>401</v>
      </c>
      <c r="E93" s="3" t="s">
        <v>237</v>
      </c>
      <c r="F93" s="6">
        <v>536</v>
      </c>
      <c r="G93" s="78">
        <v>2.1999999999999999E-2</v>
      </c>
      <c r="H93" s="54">
        <v>3155062.16</v>
      </c>
      <c r="I93" s="69">
        <f t="shared" si="61"/>
        <v>129.49881999999999</v>
      </c>
      <c r="J93" s="21">
        <v>141.4</v>
      </c>
      <c r="K93" s="21">
        <v>155.9</v>
      </c>
      <c r="L93" s="190">
        <f t="shared" si="64"/>
        <v>75790.400000000009</v>
      </c>
      <c r="M93" s="71">
        <f t="shared" ref="M93:N93" si="94">SUM(L93,L93*4%)</f>
        <v>78822.016000000003</v>
      </c>
      <c r="N93" s="71">
        <f t="shared" si="94"/>
        <v>81974.896640000006</v>
      </c>
      <c r="O93" s="51">
        <v>1743473.32</v>
      </c>
      <c r="P93" s="70">
        <f t="shared" si="66"/>
        <v>71.560472089552235</v>
      </c>
      <c r="Q93" s="86">
        <f t="shared" si="67"/>
        <v>169.68</v>
      </c>
      <c r="R93" s="86">
        <f t="shared" si="68"/>
        <v>187.08</v>
      </c>
      <c r="S93" s="206">
        <f t="shared" si="69"/>
        <v>90948.48000000001</v>
      </c>
      <c r="T93" s="81">
        <f t="shared" si="63"/>
        <v>120</v>
      </c>
    </row>
    <row r="94" spans="1:20" ht="25.5">
      <c r="A94" s="7" t="s">
        <v>415</v>
      </c>
      <c r="B94" s="9">
        <v>42675</v>
      </c>
      <c r="C94" s="7" t="s">
        <v>413</v>
      </c>
      <c r="D94" s="7" t="s">
        <v>414</v>
      </c>
      <c r="E94" s="7" t="s">
        <v>237</v>
      </c>
      <c r="F94" s="10">
        <v>170</v>
      </c>
      <c r="G94" s="78">
        <v>2.1999999999999999E-2</v>
      </c>
      <c r="H94" s="53">
        <v>1571024.4</v>
      </c>
      <c r="I94" s="69">
        <f t="shared" si="61"/>
        <v>203.30903999999995</v>
      </c>
      <c r="J94" s="21">
        <v>141.4</v>
      </c>
      <c r="K94" s="21">
        <v>155.9</v>
      </c>
      <c r="L94" s="190">
        <f t="shared" si="64"/>
        <v>26503</v>
      </c>
      <c r="M94" s="71">
        <f t="shared" ref="M94:N94" si="95">SUM(L94,L94*4%)</f>
        <v>27563.119999999999</v>
      </c>
      <c r="N94" s="71">
        <f t="shared" si="95"/>
        <v>28665.644799999998</v>
      </c>
      <c r="O94" s="51">
        <v>585648</v>
      </c>
      <c r="P94" s="70">
        <f t="shared" si="66"/>
        <v>75.789741176470585</v>
      </c>
      <c r="Q94" s="86">
        <f t="shared" si="67"/>
        <v>169.68</v>
      </c>
      <c r="R94" s="86">
        <f t="shared" si="68"/>
        <v>187.08</v>
      </c>
      <c r="S94" s="206">
        <f t="shared" si="69"/>
        <v>28845.600000000002</v>
      </c>
      <c r="T94" s="81">
        <f t="shared" si="63"/>
        <v>108.83899935856319</v>
      </c>
    </row>
    <row r="95" spans="1:20" ht="25.5">
      <c r="A95" s="3" t="s">
        <v>440</v>
      </c>
      <c r="B95" s="5">
        <v>42684</v>
      </c>
      <c r="C95" s="3" t="s">
        <v>66</v>
      </c>
      <c r="D95" s="3" t="s">
        <v>439</v>
      </c>
      <c r="E95" s="3" t="s">
        <v>237</v>
      </c>
      <c r="F95" s="6">
        <v>351</v>
      </c>
      <c r="G95" s="78">
        <v>2.1999999999999999E-2</v>
      </c>
      <c r="H95" s="54">
        <v>2772208.53</v>
      </c>
      <c r="I95" s="69">
        <f t="shared" si="61"/>
        <v>173.75665999999998</v>
      </c>
      <c r="J95" s="21">
        <v>141.4</v>
      </c>
      <c r="K95" s="21">
        <v>155.9</v>
      </c>
      <c r="L95" s="190">
        <f t="shared" si="64"/>
        <v>54720.9</v>
      </c>
      <c r="M95" s="71">
        <f t="shared" ref="M95:N95" si="96">SUM(L95,L95*4%)</f>
        <v>56909.736000000004</v>
      </c>
      <c r="N95" s="71">
        <f t="shared" si="96"/>
        <v>59186.125440000003</v>
      </c>
      <c r="O95" s="51">
        <v>994782.64</v>
      </c>
      <c r="P95" s="70">
        <f t="shared" si="66"/>
        <v>62.351048660968658</v>
      </c>
      <c r="Q95" s="86">
        <f t="shared" si="67"/>
        <v>169.68</v>
      </c>
      <c r="R95" s="86">
        <f t="shared" si="68"/>
        <v>187.08</v>
      </c>
      <c r="S95" s="206">
        <f t="shared" si="69"/>
        <v>59557.68</v>
      </c>
      <c r="T95" s="81">
        <f t="shared" si="63"/>
        <v>108.83899935856319</v>
      </c>
    </row>
    <row r="96" spans="1:20" ht="25.5">
      <c r="A96" s="7" t="s">
        <v>458</v>
      </c>
      <c r="B96" s="9">
        <v>42705</v>
      </c>
      <c r="C96" s="7" t="s">
        <v>456</v>
      </c>
      <c r="D96" s="7" t="s">
        <v>457</v>
      </c>
      <c r="E96" s="7" t="s">
        <v>237</v>
      </c>
      <c r="F96" s="10">
        <v>42</v>
      </c>
      <c r="G96" s="78">
        <v>2.1999999999999999E-2</v>
      </c>
      <c r="H96" s="53">
        <v>43184.4</v>
      </c>
      <c r="I96" s="69">
        <f t="shared" si="61"/>
        <v>22.6204</v>
      </c>
      <c r="J96" s="21">
        <v>141.4</v>
      </c>
      <c r="K96" s="21">
        <v>155.9</v>
      </c>
      <c r="L96" s="190">
        <f t="shared" si="64"/>
        <v>5938.8</v>
      </c>
      <c r="M96" s="71">
        <f t="shared" ref="M96:N96" si="97">SUM(L96,L96*4%)</f>
        <v>6176.3519999999999</v>
      </c>
      <c r="N96" s="71">
        <f t="shared" si="97"/>
        <v>6423.4060799999997</v>
      </c>
      <c r="O96" s="51">
        <v>162795.01999999999</v>
      </c>
      <c r="P96" s="70">
        <f t="shared" si="66"/>
        <v>85.273581904761897</v>
      </c>
      <c r="Q96" s="86">
        <f t="shared" si="67"/>
        <v>169.68</v>
      </c>
      <c r="R96" s="86">
        <f t="shared" si="68"/>
        <v>187.08</v>
      </c>
      <c r="S96" s="206">
        <f t="shared" si="69"/>
        <v>7126.56</v>
      </c>
      <c r="T96" s="81">
        <f t="shared" si="63"/>
        <v>120</v>
      </c>
    </row>
    <row r="97" spans="1:20" ht="25.5">
      <c r="A97" s="7" t="s">
        <v>464</v>
      </c>
      <c r="B97" s="9">
        <v>42711</v>
      </c>
      <c r="C97" s="7" t="s">
        <v>462</v>
      </c>
      <c r="D97" s="7" t="s">
        <v>463</v>
      </c>
      <c r="E97" s="7" t="s">
        <v>237</v>
      </c>
      <c r="F97" s="10">
        <v>832</v>
      </c>
      <c r="G97" s="78">
        <v>2.1999999999999999E-2</v>
      </c>
      <c r="H97" s="53">
        <v>1666437.76</v>
      </c>
      <c r="I97" s="69">
        <f t="shared" si="61"/>
        <v>44.064460000000004</v>
      </c>
      <c r="J97" s="21">
        <v>141.4</v>
      </c>
      <c r="K97" s="21">
        <v>155.9</v>
      </c>
      <c r="L97" s="190">
        <f t="shared" si="64"/>
        <v>117644.8</v>
      </c>
      <c r="M97" s="71">
        <f t="shared" ref="M97:N97" si="98">SUM(L97,L97*4%)</f>
        <v>122350.592</v>
      </c>
      <c r="N97" s="71">
        <f t="shared" si="98"/>
        <v>127244.61568</v>
      </c>
      <c r="O97" s="51">
        <v>3170730.48</v>
      </c>
      <c r="P97" s="70">
        <f t="shared" si="66"/>
        <v>83.84143096153845</v>
      </c>
      <c r="Q97" s="86">
        <f t="shared" si="67"/>
        <v>169.68</v>
      </c>
      <c r="R97" s="86">
        <f t="shared" si="68"/>
        <v>187.08</v>
      </c>
      <c r="S97" s="206">
        <f t="shared" si="69"/>
        <v>141173.76000000001</v>
      </c>
      <c r="T97" s="81">
        <f t="shared" si="63"/>
        <v>120</v>
      </c>
    </row>
    <row r="98" spans="1:20" ht="25.5">
      <c r="A98" s="3" t="s">
        <v>481</v>
      </c>
      <c r="B98" s="5">
        <v>42713</v>
      </c>
      <c r="C98" s="3" t="s">
        <v>479</v>
      </c>
      <c r="D98" s="3" t="s">
        <v>480</v>
      </c>
      <c r="E98" s="3" t="s">
        <v>237</v>
      </c>
      <c r="F98" s="6">
        <v>490</v>
      </c>
      <c r="G98" s="78">
        <v>2.1999999999999999E-2</v>
      </c>
      <c r="H98" s="54">
        <v>4432917.3</v>
      </c>
      <c r="I98" s="69">
        <f t="shared" si="61"/>
        <v>199.02893999999998</v>
      </c>
      <c r="J98" s="21">
        <v>141.4</v>
      </c>
      <c r="K98" s="21">
        <v>155.9</v>
      </c>
      <c r="L98" s="190">
        <f t="shared" si="64"/>
        <v>76391</v>
      </c>
      <c r="M98" s="71">
        <f t="shared" ref="M98:N98" si="99">SUM(L98,L98*4%)</f>
        <v>79446.64</v>
      </c>
      <c r="N98" s="71">
        <f t="shared" si="99"/>
        <v>82624.505600000004</v>
      </c>
      <c r="O98" s="51">
        <v>1688044.26</v>
      </c>
      <c r="P98" s="70">
        <f t="shared" si="66"/>
        <v>75.789742285714269</v>
      </c>
      <c r="Q98" s="86">
        <f t="shared" si="67"/>
        <v>169.68</v>
      </c>
      <c r="R98" s="86">
        <f t="shared" si="68"/>
        <v>187.08</v>
      </c>
      <c r="S98" s="206">
        <f t="shared" si="69"/>
        <v>83143.199999999997</v>
      </c>
      <c r="T98" s="81">
        <f t="shared" si="63"/>
        <v>108.83899935856319</v>
      </c>
    </row>
    <row r="99" spans="1:20" ht="25.5">
      <c r="A99" s="3" t="s">
        <v>512</v>
      </c>
      <c r="B99" s="5">
        <v>42731</v>
      </c>
      <c r="C99" s="3" t="s">
        <v>510</v>
      </c>
      <c r="D99" s="3" t="s">
        <v>511</v>
      </c>
      <c r="E99" s="3" t="s">
        <v>237</v>
      </c>
      <c r="F99" s="6">
        <v>693</v>
      </c>
      <c r="G99" s="78">
        <v>2.1999999999999999E-2</v>
      </c>
      <c r="H99" s="54">
        <v>5944990.5700000003</v>
      </c>
      <c r="I99" s="69">
        <f t="shared" si="61"/>
        <v>188.72985936507936</v>
      </c>
      <c r="J99" s="21">
        <v>141.4</v>
      </c>
      <c r="K99" s="21">
        <v>155.9</v>
      </c>
      <c r="L99" s="190">
        <f t="shared" si="64"/>
        <v>108038.7</v>
      </c>
      <c r="M99" s="71">
        <f t="shared" ref="M99:N99" si="100">SUM(L99,L99*4%)</f>
        <v>112360.24799999999</v>
      </c>
      <c r="N99" s="71">
        <f t="shared" si="100"/>
        <v>116854.65792</v>
      </c>
      <c r="O99" s="51">
        <v>2387376.87</v>
      </c>
      <c r="P99" s="70">
        <f t="shared" si="66"/>
        <v>75.789741904761911</v>
      </c>
      <c r="Q99" s="86">
        <f t="shared" si="67"/>
        <v>169.68</v>
      </c>
      <c r="R99" s="86">
        <f t="shared" si="68"/>
        <v>187.08</v>
      </c>
      <c r="S99" s="206">
        <f t="shared" si="69"/>
        <v>117588.24</v>
      </c>
      <c r="T99" s="81">
        <f t="shared" ref="T99:T130" si="101">S99/L99*100</f>
        <v>108.83899935856319</v>
      </c>
    </row>
    <row r="100" spans="1:20" ht="25.5">
      <c r="A100" s="7" t="s">
        <v>519</v>
      </c>
      <c r="B100" s="9">
        <v>42732</v>
      </c>
      <c r="C100" s="7" t="s">
        <v>517</v>
      </c>
      <c r="D100" s="7" t="s">
        <v>518</v>
      </c>
      <c r="E100" s="7" t="s">
        <v>237</v>
      </c>
      <c r="F100" s="10">
        <v>585</v>
      </c>
      <c r="G100" s="78">
        <v>2.1999999999999999E-2</v>
      </c>
      <c r="H100" s="53">
        <v>5018498.55</v>
      </c>
      <c r="I100" s="69">
        <f t="shared" si="61"/>
        <v>188.72985999999997</v>
      </c>
      <c r="J100" s="21">
        <v>141.4</v>
      </c>
      <c r="K100" s="21">
        <v>155.9</v>
      </c>
      <c r="L100" s="190">
        <f t="shared" si="64"/>
        <v>91201.5</v>
      </c>
      <c r="M100" s="71">
        <f t="shared" ref="M100:N100" si="102">SUM(L100,L100*4%)</f>
        <v>94849.56</v>
      </c>
      <c r="N100" s="71">
        <f t="shared" si="102"/>
        <v>98643.542399999991</v>
      </c>
      <c r="O100" s="51">
        <v>2015318.14</v>
      </c>
      <c r="P100" s="70">
        <f t="shared" si="66"/>
        <v>75.789742017094014</v>
      </c>
      <c r="Q100" s="86">
        <f t="shared" si="67"/>
        <v>169.68</v>
      </c>
      <c r="R100" s="86">
        <f t="shared" si="68"/>
        <v>187.08</v>
      </c>
      <c r="S100" s="206">
        <f t="shared" si="69"/>
        <v>99262.8</v>
      </c>
      <c r="T100" s="81">
        <f t="shared" si="101"/>
        <v>108.83899935856319</v>
      </c>
    </row>
    <row r="101" spans="1:20" ht="25.5">
      <c r="A101" s="7" t="s">
        <v>607</v>
      </c>
      <c r="B101" s="9">
        <v>42795</v>
      </c>
      <c r="C101" s="7" t="s">
        <v>604</v>
      </c>
      <c r="D101" s="7" t="s">
        <v>605</v>
      </c>
      <c r="E101" s="7" t="s">
        <v>606</v>
      </c>
      <c r="F101" s="10">
        <v>30</v>
      </c>
      <c r="G101" s="78">
        <v>2.1999999999999999E-2</v>
      </c>
      <c r="H101" s="53">
        <v>131438.39999999999</v>
      </c>
      <c r="I101" s="69">
        <f t="shared" si="61"/>
        <v>96.388159999999985</v>
      </c>
      <c r="J101" s="21">
        <v>141.4</v>
      </c>
      <c r="K101" s="21">
        <v>155.9</v>
      </c>
      <c r="L101" s="190">
        <f t="shared" si="64"/>
        <v>4242</v>
      </c>
      <c r="M101" s="71">
        <f t="shared" ref="M101:N101" si="103">SUM(L101,L101*4%)</f>
        <v>4411.68</v>
      </c>
      <c r="N101" s="71">
        <f t="shared" si="103"/>
        <v>4588.1472000000003</v>
      </c>
      <c r="O101" s="51">
        <v>116282.15</v>
      </c>
      <c r="P101" s="70">
        <f t="shared" si="66"/>
        <v>85.273576666666656</v>
      </c>
      <c r="Q101" s="86">
        <f t="shared" si="67"/>
        <v>169.68</v>
      </c>
      <c r="R101" s="86">
        <f t="shared" si="68"/>
        <v>187.08</v>
      </c>
      <c r="S101" s="206">
        <f t="shared" si="69"/>
        <v>5090.4000000000005</v>
      </c>
      <c r="T101" s="81">
        <f t="shared" si="101"/>
        <v>120.00000000000001</v>
      </c>
    </row>
    <row r="102" spans="1:20" ht="25.5">
      <c r="A102" s="3" t="s">
        <v>1602</v>
      </c>
      <c r="B102" s="5">
        <v>43798</v>
      </c>
      <c r="C102" s="3" t="s">
        <v>1600</v>
      </c>
      <c r="D102" s="3" t="s">
        <v>1601</v>
      </c>
      <c r="E102" s="3" t="s">
        <v>606</v>
      </c>
      <c r="F102" s="6">
        <v>864</v>
      </c>
      <c r="G102" s="78">
        <v>2.1999999999999999E-2</v>
      </c>
      <c r="H102" s="54">
        <v>5281606.08</v>
      </c>
      <c r="I102" s="69">
        <f t="shared" si="61"/>
        <v>134.48533999999998</v>
      </c>
      <c r="J102" s="21">
        <v>141.4</v>
      </c>
      <c r="K102" s="21">
        <v>155.9</v>
      </c>
      <c r="L102" s="190">
        <f t="shared" si="64"/>
        <v>122169.60000000001</v>
      </c>
      <c r="M102" s="71">
        <f t="shared" ref="M102:N102" si="104">SUM(L102,L102*4%)</f>
        <v>127056.38400000001</v>
      </c>
      <c r="N102" s="71">
        <f t="shared" si="104"/>
        <v>132138.63936</v>
      </c>
      <c r="O102" s="51">
        <v>3348926.23</v>
      </c>
      <c r="P102" s="70">
        <f t="shared" si="66"/>
        <v>85.273584560185185</v>
      </c>
      <c r="Q102" s="86">
        <f t="shared" si="67"/>
        <v>169.68</v>
      </c>
      <c r="R102" s="86">
        <f t="shared" si="68"/>
        <v>187.08</v>
      </c>
      <c r="S102" s="206">
        <f t="shared" si="69"/>
        <v>146603.52000000002</v>
      </c>
      <c r="T102" s="81">
        <f t="shared" si="101"/>
        <v>120.00000000000001</v>
      </c>
    </row>
    <row r="103" spans="1:20" ht="25.5">
      <c r="A103" s="3" t="s">
        <v>1817</v>
      </c>
      <c r="B103" s="5">
        <v>44049</v>
      </c>
      <c r="C103" s="3" t="s">
        <v>1815</v>
      </c>
      <c r="D103" s="3" t="s">
        <v>1816</v>
      </c>
      <c r="E103" s="3" t="s">
        <v>606</v>
      </c>
      <c r="F103" s="6">
        <v>1108</v>
      </c>
      <c r="G103" s="78">
        <v>2.1999999999999999E-2</v>
      </c>
      <c r="H103" s="54">
        <v>6522031.4800000004</v>
      </c>
      <c r="I103" s="69">
        <f t="shared" si="61"/>
        <v>129.49881999999999</v>
      </c>
      <c r="J103" s="21">
        <v>141.4</v>
      </c>
      <c r="K103" s="21">
        <v>155.9</v>
      </c>
      <c r="L103" s="190">
        <f t="shared" si="64"/>
        <v>156671.20000000001</v>
      </c>
      <c r="M103" s="71">
        <f t="shared" ref="M103:N103" si="105">SUM(L103,L103*4%)</f>
        <v>162938.04800000001</v>
      </c>
      <c r="N103" s="71">
        <f t="shared" si="105"/>
        <v>169455.56992000001</v>
      </c>
      <c r="O103" s="51">
        <v>3140225.55</v>
      </c>
      <c r="P103" s="70">
        <f t="shared" si="66"/>
        <v>62.351048826714795</v>
      </c>
      <c r="Q103" s="86">
        <f t="shared" si="67"/>
        <v>169.68</v>
      </c>
      <c r="R103" s="86">
        <f t="shared" si="68"/>
        <v>187.08</v>
      </c>
      <c r="S103" s="206">
        <f t="shared" si="69"/>
        <v>188005.44</v>
      </c>
      <c r="T103" s="81">
        <f t="shared" si="101"/>
        <v>120</v>
      </c>
    </row>
    <row r="104" spans="1:20" ht="25.5">
      <c r="A104" s="3" t="s">
        <v>1914</v>
      </c>
      <c r="B104" s="5">
        <v>44147</v>
      </c>
      <c r="C104" s="3" t="s">
        <v>1074</v>
      </c>
      <c r="D104" s="3" t="s">
        <v>1913</v>
      </c>
      <c r="E104" s="3" t="s">
        <v>606</v>
      </c>
      <c r="F104" s="6">
        <v>426</v>
      </c>
      <c r="G104" s="78">
        <v>2.1999999999999999E-2</v>
      </c>
      <c r="H104" s="54">
        <v>2507568.06</v>
      </c>
      <c r="I104" s="69">
        <f t="shared" si="61"/>
        <v>129.49881999999999</v>
      </c>
      <c r="J104" s="21">
        <v>141.4</v>
      </c>
      <c r="K104" s="21">
        <v>155.9</v>
      </c>
      <c r="L104" s="190">
        <f t="shared" si="64"/>
        <v>60236.4</v>
      </c>
      <c r="M104" s="71">
        <f t="shared" ref="M104:N104" si="106">SUM(L104,L104*4%)</f>
        <v>62645.856</v>
      </c>
      <c r="N104" s="71">
        <f t="shared" si="106"/>
        <v>65151.690239999996</v>
      </c>
      <c r="O104" s="51">
        <v>1623474.97</v>
      </c>
      <c r="P104" s="70">
        <f t="shared" si="66"/>
        <v>83.841430375586853</v>
      </c>
      <c r="Q104" s="86">
        <f t="shared" si="67"/>
        <v>169.68</v>
      </c>
      <c r="R104" s="86">
        <f t="shared" si="68"/>
        <v>187.08</v>
      </c>
      <c r="S104" s="206">
        <f t="shared" si="69"/>
        <v>72283.680000000008</v>
      </c>
      <c r="T104" s="81">
        <f t="shared" si="101"/>
        <v>120.00000000000001</v>
      </c>
    </row>
    <row r="105" spans="1:20" ht="25.5">
      <c r="A105" s="7" t="s">
        <v>1979</v>
      </c>
      <c r="B105" s="9">
        <v>44182</v>
      </c>
      <c r="C105" s="7" t="s">
        <v>1977</v>
      </c>
      <c r="D105" s="7" t="s">
        <v>1978</v>
      </c>
      <c r="E105" s="7" t="s">
        <v>237</v>
      </c>
      <c r="F105" s="10">
        <v>160</v>
      </c>
      <c r="G105" s="78">
        <v>2.1999999999999999E-2</v>
      </c>
      <c r="H105" s="53">
        <v>1300360</v>
      </c>
      <c r="I105" s="69">
        <f t="shared" si="61"/>
        <v>178.79949999999999</v>
      </c>
      <c r="J105" s="21">
        <v>141.4</v>
      </c>
      <c r="K105" s="21">
        <v>155.9</v>
      </c>
      <c r="L105" s="190">
        <f t="shared" si="64"/>
        <v>24944</v>
      </c>
      <c r="M105" s="71">
        <f t="shared" ref="M105:N105" si="107">SUM(L105,L105*4%)</f>
        <v>25941.759999999998</v>
      </c>
      <c r="N105" s="71">
        <f t="shared" si="107"/>
        <v>26979.430399999997</v>
      </c>
      <c r="O105" s="51">
        <v>551198.12</v>
      </c>
      <c r="P105" s="70">
        <f t="shared" si="66"/>
        <v>75.789741499999991</v>
      </c>
      <c r="Q105" s="86">
        <f t="shared" si="67"/>
        <v>169.68</v>
      </c>
      <c r="R105" s="86">
        <f t="shared" si="68"/>
        <v>187.08</v>
      </c>
      <c r="S105" s="206">
        <f t="shared" si="69"/>
        <v>27148.800000000003</v>
      </c>
      <c r="T105" s="81">
        <f t="shared" si="101"/>
        <v>108.8389993585632</v>
      </c>
    </row>
    <row r="106" spans="1:20" ht="25.5">
      <c r="A106" s="7" t="s">
        <v>2003</v>
      </c>
      <c r="B106" s="9">
        <v>44194</v>
      </c>
      <c r="C106" s="7" t="s">
        <v>2001</v>
      </c>
      <c r="D106" s="7" t="s">
        <v>2002</v>
      </c>
      <c r="E106" s="7" t="s">
        <v>237</v>
      </c>
      <c r="F106" s="10">
        <v>1101</v>
      </c>
      <c r="G106" s="78">
        <v>2.1999999999999999E-2</v>
      </c>
      <c r="H106" s="53">
        <v>6562070.0999999996</v>
      </c>
      <c r="I106" s="69">
        <f t="shared" si="61"/>
        <v>131.12219999999999</v>
      </c>
      <c r="J106" s="21">
        <v>141.4</v>
      </c>
      <c r="K106" s="21">
        <v>155.9</v>
      </c>
      <c r="L106" s="190">
        <f t="shared" si="64"/>
        <v>155681.4</v>
      </c>
      <c r="M106" s="71">
        <f t="shared" ref="M106:N106" si="108">SUM(L106,L106*4%)</f>
        <v>161908.65599999999</v>
      </c>
      <c r="N106" s="71">
        <f t="shared" si="108"/>
        <v>168385.00224</v>
      </c>
      <c r="O106" s="51">
        <v>4267555.3099999996</v>
      </c>
      <c r="P106" s="70">
        <f t="shared" si="66"/>
        <v>85.273584759309713</v>
      </c>
      <c r="Q106" s="86">
        <f t="shared" si="67"/>
        <v>169.68</v>
      </c>
      <c r="R106" s="86">
        <f t="shared" si="68"/>
        <v>187.08</v>
      </c>
      <c r="S106" s="206">
        <f t="shared" si="69"/>
        <v>186817.68</v>
      </c>
      <c r="T106" s="81">
        <f t="shared" si="101"/>
        <v>120</v>
      </c>
    </row>
    <row r="107" spans="1:20" ht="25.5">
      <c r="A107" s="7" t="s">
        <v>2055</v>
      </c>
      <c r="B107" s="9">
        <v>44243</v>
      </c>
      <c r="C107" s="7" t="s">
        <v>2053</v>
      </c>
      <c r="D107" s="7" t="s">
        <v>2054</v>
      </c>
      <c r="E107" s="7" t="s">
        <v>606</v>
      </c>
      <c r="F107" s="10">
        <v>50</v>
      </c>
      <c r="G107" s="78">
        <v>2.1999999999999999E-2</v>
      </c>
      <c r="H107" s="53">
        <v>362724</v>
      </c>
      <c r="I107" s="69">
        <f t="shared" si="61"/>
        <v>159.59855999999999</v>
      </c>
      <c r="J107" s="21">
        <v>141.4</v>
      </c>
      <c r="K107" s="21">
        <v>155.9</v>
      </c>
      <c r="L107" s="190">
        <f t="shared" si="64"/>
        <v>7795</v>
      </c>
      <c r="M107" s="71">
        <f t="shared" ref="M107:N107" si="109">SUM(L107,L107*4%)</f>
        <v>8106.8</v>
      </c>
      <c r="N107" s="71">
        <f t="shared" si="109"/>
        <v>8431.0720000000001</v>
      </c>
      <c r="O107" s="51">
        <v>172249.42</v>
      </c>
      <c r="P107" s="70">
        <f t="shared" si="66"/>
        <v>75.789744799999994</v>
      </c>
      <c r="Q107" s="86">
        <f t="shared" si="67"/>
        <v>169.68</v>
      </c>
      <c r="R107" s="86">
        <f t="shared" si="68"/>
        <v>187.08</v>
      </c>
      <c r="S107" s="206">
        <f t="shared" si="69"/>
        <v>8484</v>
      </c>
      <c r="T107" s="81">
        <f t="shared" si="101"/>
        <v>108.83899935856319</v>
      </c>
    </row>
    <row r="108" spans="1:20" ht="25.5">
      <c r="A108" s="7" t="s">
        <v>2062</v>
      </c>
      <c r="B108" s="9">
        <v>44266</v>
      </c>
      <c r="C108" s="7" t="s">
        <v>2060</v>
      </c>
      <c r="D108" s="7" t="s">
        <v>2061</v>
      </c>
      <c r="E108" s="7" t="s">
        <v>237</v>
      </c>
      <c r="F108" s="10">
        <v>177</v>
      </c>
      <c r="G108" s="78">
        <v>2.1999999999999999E-2</v>
      </c>
      <c r="H108" s="53">
        <v>1438523.25</v>
      </c>
      <c r="I108" s="69">
        <f t="shared" si="61"/>
        <v>178.79949999999999</v>
      </c>
      <c r="J108" s="21">
        <v>141.4</v>
      </c>
      <c r="K108" s="21">
        <v>155.9</v>
      </c>
      <c r="L108" s="190">
        <f t="shared" si="64"/>
        <v>27594.3</v>
      </c>
      <c r="M108" s="71">
        <f t="shared" ref="M108:N108" si="110">SUM(L108,L108*4%)</f>
        <v>28698.072</v>
      </c>
      <c r="N108" s="71">
        <f t="shared" si="110"/>
        <v>29845.994879999998</v>
      </c>
      <c r="O108" s="51">
        <v>609762.92000000004</v>
      </c>
      <c r="P108" s="70">
        <f t="shared" si="66"/>
        <v>75.789741468926564</v>
      </c>
      <c r="Q108" s="86">
        <f t="shared" si="67"/>
        <v>169.68</v>
      </c>
      <c r="R108" s="86">
        <f t="shared" si="68"/>
        <v>187.08</v>
      </c>
      <c r="S108" s="206">
        <f t="shared" si="69"/>
        <v>30033.360000000001</v>
      </c>
      <c r="T108" s="81">
        <f t="shared" si="101"/>
        <v>108.83899935856319</v>
      </c>
    </row>
    <row r="109" spans="1:20" ht="25.5">
      <c r="A109" s="7" t="s">
        <v>2076</v>
      </c>
      <c r="B109" s="9">
        <v>44284</v>
      </c>
      <c r="C109" s="7" t="s">
        <v>2074</v>
      </c>
      <c r="D109" s="7" t="s">
        <v>2075</v>
      </c>
      <c r="E109" s="7" t="s">
        <v>606</v>
      </c>
      <c r="F109" s="10">
        <v>104</v>
      </c>
      <c r="G109" s="78">
        <v>2.1999999999999999E-2</v>
      </c>
      <c r="H109" s="53">
        <v>969693.92</v>
      </c>
      <c r="I109" s="69">
        <f t="shared" si="61"/>
        <v>205.12756000000002</v>
      </c>
      <c r="J109" s="21">
        <v>141.4</v>
      </c>
      <c r="K109" s="21">
        <v>155.9</v>
      </c>
      <c r="L109" s="190">
        <f t="shared" si="64"/>
        <v>16213.6</v>
      </c>
      <c r="M109" s="71">
        <f t="shared" ref="M109:N109" si="111">SUM(L109,L109*4%)</f>
        <v>16862.144</v>
      </c>
      <c r="N109" s="71">
        <f t="shared" si="111"/>
        <v>17536.62976</v>
      </c>
      <c r="O109" s="51">
        <v>358278.78</v>
      </c>
      <c r="P109" s="70">
        <f t="shared" si="66"/>
        <v>75.789741923076932</v>
      </c>
      <c r="Q109" s="86">
        <f t="shared" si="67"/>
        <v>169.68</v>
      </c>
      <c r="R109" s="86">
        <f t="shared" si="68"/>
        <v>187.08</v>
      </c>
      <c r="S109" s="206">
        <f t="shared" si="69"/>
        <v>17646.72</v>
      </c>
      <c r="T109" s="81">
        <f t="shared" si="101"/>
        <v>108.83899935856319</v>
      </c>
    </row>
    <row r="110" spans="1:20" ht="25.5">
      <c r="A110" s="7" t="s">
        <v>2082</v>
      </c>
      <c r="B110" s="9">
        <v>44285</v>
      </c>
      <c r="C110" s="7" t="s">
        <v>2080</v>
      </c>
      <c r="D110" s="7" t="s">
        <v>2081</v>
      </c>
      <c r="E110" s="7" t="s">
        <v>606</v>
      </c>
      <c r="F110" s="10">
        <v>82</v>
      </c>
      <c r="G110" s="78">
        <v>2.1999999999999999E-2</v>
      </c>
      <c r="H110" s="53">
        <v>482677.42</v>
      </c>
      <c r="I110" s="69">
        <f t="shared" si="61"/>
        <v>129.49881999999999</v>
      </c>
      <c r="J110" s="21">
        <v>141.4</v>
      </c>
      <c r="K110" s="21">
        <v>155.9</v>
      </c>
      <c r="L110" s="190">
        <f t="shared" si="64"/>
        <v>11594.800000000001</v>
      </c>
      <c r="M110" s="71">
        <f t="shared" ref="M110:N110" si="112">SUM(L110,L110*4%)</f>
        <v>12058.592000000001</v>
      </c>
      <c r="N110" s="71">
        <f t="shared" si="112"/>
        <v>12540.935680000001</v>
      </c>
      <c r="O110" s="51">
        <v>312499.88</v>
      </c>
      <c r="P110" s="70">
        <f t="shared" si="66"/>
        <v>83.841431219512188</v>
      </c>
      <c r="Q110" s="86">
        <f t="shared" si="67"/>
        <v>169.68</v>
      </c>
      <c r="R110" s="86">
        <f t="shared" si="68"/>
        <v>187.08</v>
      </c>
      <c r="S110" s="206">
        <f t="shared" si="69"/>
        <v>13913.76</v>
      </c>
      <c r="T110" s="81">
        <f t="shared" si="101"/>
        <v>120</v>
      </c>
    </row>
    <row r="111" spans="1:20" ht="25.5">
      <c r="A111" s="7" t="s">
        <v>2093</v>
      </c>
      <c r="B111" s="9">
        <v>44293</v>
      </c>
      <c r="C111" s="7" t="s">
        <v>2091</v>
      </c>
      <c r="D111" s="7" t="s">
        <v>2092</v>
      </c>
      <c r="E111" s="7" t="s">
        <v>237</v>
      </c>
      <c r="F111" s="10">
        <v>1411</v>
      </c>
      <c r="G111" s="78">
        <v>2.1999999999999999E-2</v>
      </c>
      <c r="H111" s="53">
        <v>6181986.0800000001</v>
      </c>
      <c r="I111" s="69">
        <f t="shared" si="61"/>
        <v>96.388159999999999</v>
      </c>
      <c r="J111" s="21">
        <v>141.4</v>
      </c>
      <c r="K111" s="21">
        <v>155.9</v>
      </c>
      <c r="L111" s="190">
        <f t="shared" si="64"/>
        <v>199515.4</v>
      </c>
      <c r="M111" s="71">
        <f t="shared" ref="M111:N111" si="113">SUM(L111,L111*4%)</f>
        <v>207496.016</v>
      </c>
      <c r="N111" s="71">
        <f t="shared" si="113"/>
        <v>215795.85664000001</v>
      </c>
      <c r="O111" s="51">
        <v>5469137.6299999999</v>
      </c>
      <c r="P111" s="70">
        <f t="shared" si="66"/>
        <v>85.273584592487595</v>
      </c>
      <c r="Q111" s="86">
        <f t="shared" si="67"/>
        <v>169.68</v>
      </c>
      <c r="R111" s="86">
        <f t="shared" si="68"/>
        <v>187.08</v>
      </c>
      <c r="S111" s="206">
        <f t="shared" si="69"/>
        <v>239418.48</v>
      </c>
      <c r="T111" s="81">
        <f t="shared" si="101"/>
        <v>120.00000000000001</v>
      </c>
    </row>
    <row r="112" spans="1:20" ht="25.5">
      <c r="A112" s="3" t="s">
        <v>2138</v>
      </c>
      <c r="B112" s="5">
        <v>44355</v>
      </c>
      <c r="C112" s="3" t="s">
        <v>2136</v>
      </c>
      <c r="D112" s="3" t="s">
        <v>2137</v>
      </c>
      <c r="E112" s="3" t="s">
        <v>606</v>
      </c>
      <c r="F112" s="6">
        <v>235</v>
      </c>
      <c r="G112" s="78">
        <v>2.1999999999999999E-2</v>
      </c>
      <c r="H112" s="54">
        <v>1670694.9</v>
      </c>
      <c r="I112" s="69">
        <f t="shared" si="61"/>
        <v>156.40547999999998</v>
      </c>
      <c r="J112" s="21">
        <v>141.4</v>
      </c>
      <c r="K112" s="21">
        <v>155.9</v>
      </c>
      <c r="L112" s="190">
        <f t="shared" si="64"/>
        <v>36636.5</v>
      </c>
      <c r="M112" s="71">
        <f t="shared" ref="M112:N112" si="114">SUM(L112,L112*4%)</f>
        <v>38101.96</v>
      </c>
      <c r="N112" s="71">
        <f t="shared" si="114"/>
        <v>39626.038399999998</v>
      </c>
      <c r="O112" s="51">
        <v>720539.23</v>
      </c>
      <c r="P112" s="70">
        <f t="shared" si="66"/>
        <v>67.454736425531905</v>
      </c>
      <c r="Q112" s="86">
        <f t="shared" si="67"/>
        <v>169.68</v>
      </c>
      <c r="R112" s="86">
        <f t="shared" si="68"/>
        <v>187.08</v>
      </c>
      <c r="S112" s="206">
        <f t="shared" si="69"/>
        <v>39874.800000000003</v>
      </c>
      <c r="T112" s="81">
        <f t="shared" si="101"/>
        <v>108.83899935856319</v>
      </c>
    </row>
    <row r="113" spans="1:20" ht="25.5">
      <c r="A113" s="7" t="s">
        <v>2146</v>
      </c>
      <c r="B113" s="9">
        <v>44378</v>
      </c>
      <c r="C113" s="7" t="s">
        <v>176</v>
      </c>
      <c r="D113" s="7" t="s">
        <v>2145</v>
      </c>
      <c r="E113" s="7" t="s">
        <v>606</v>
      </c>
      <c r="F113" s="10">
        <v>658</v>
      </c>
      <c r="G113" s="78">
        <v>2.1999999999999999E-2</v>
      </c>
      <c r="H113" s="53">
        <v>4792003.4400000004</v>
      </c>
      <c r="I113" s="69">
        <f t="shared" si="61"/>
        <v>160.21896000000001</v>
      </c>
      <c r="J113" s="21">
        <v>141.4</v>
      </c>
      <c r="K113" s="21">
        <v>155.9</v>
      </c>
      <c r="L113" s="190">
        <f t="shared" si="64"/>
        <v>102582.2</v>
      </c>
      <c r="M113" s="71">
        <f t="shared" ref="M113:N113" si="115">SUM(L113,L113*4%)</f>
        <v>106685.488</v>
      </c>
      <c r="N113" s="71">
        <f t="shared" si="115"/>
        <v>110952.90751999999</v>
      </c>
      <c r="O113" s="51">
        <v>2017509.85</v>
      </c>
      <c r="P113" s="70">
        <f t="shared" si="66"/>
        <v>67.45473662613982</v>
      </c>
      <c r="Q113" s="86">
        <f t="shared" si="67"/>
        <v>169.68</v>
      </c>
      <c r="R113" s="86">
        <f t="shared" si="68"/>
        <v>187.08</v>
      </c>
      <c r="S113" s="206">
        <f t="shared" si="69"/>
        <v>111649.44</v>
      </c>
      <c r="T113" s="81">
        <f t="shared" si="101"/>
        <v>108.83899935856319</v>
      </c>
    </row>
    <row r="114" spans="1:20" ht="25.5">
      <c r="A114" s="7" t="s">
        <v>2164</v>
      </c>
      <c r="B114" s="9">
        <v>44391</v>
      </c>
      <c r="C114" s="7" t="s">
        <v>2162</v>
      </c>
      <c r="D114" s="7" t="s">
        <v>2163</v>
      </c>
      <c r="E114" s="7" t="s">
        <v>237</v>
      </c>
      <c r="F114" s="10">
        <v>1752</v>
      </c>
      <c r="G114" s="78">
        <v>2.1999999999999999E-2</v>
      </c>
      <c r="H114" s="53">
        <v>12469947.6</v>
      </c>
      <c r="I114" s="69">
        <f t="shared" si="61"/>
        <v>156.58609999999999</v>
      </c>
      <c r="J114" s="21">
        <v>141.4</v>
      </c>
      <c r="K114" s="21">
        <v>155.9</v>
      </c>
      <c r="L114" s="190">
        <f t="shared" si="64"/>
        <v>273136.8</v>
      </c>
      <c r="M114" s="71">
        <f t="shared" ref="M114:N114" si="116">SUM(L114,L114*4%)</f>
        <v>284062.272</v>
      </c>
      <c r="N114" s="71">
        <f t="shared" si="116"/>
        <v>295424.76287999999</v>
      </c>
      <c r="O114" s="51">
        <v>4404916.95</v>
      </c>
      <c r="P114" s="70">
        <f t="shared" si="66"/>
        <v>55.312884075342467</v>
      </c>
      <c r="Q114" s="86">
        <f t="shared" si="67"/>
        <v>169.68</v>
      </c>
      <c r="R114" s="86">
        <f t="shared" si="68"/>
        <v>187.08</v>
      </c>
      <c r="S114" s="206">
        <f t="shared" si="69"/>
        <v>297279.35999999999</v>
      </c>
      <c r="T114" s="81">
        <f t="shared" si="101"/>
        <v>108.83899935856319</v>
      </c>
    </row>
    <row r="115" spans="1:20" ht="25.5">
      <c r="A115" s="3" t="s">
        <v>2167</v>
      </c>
      <c r="B115" s="5">
        <v>44391</v>
      </c>
      <c r="C115" s="3" t="s">
        <v>2165</v>
      </c>
      <c r="D115" s="3" t="s">
        <v>2166</v>
      </c>
      <c r="E115" s="3" t="s">
        <v>237</v>
      </c>
      <c r="F115" s="6">
        <v>408</v>
      </c>
      <c r="G115" s="78">
        <v>2.1999999999999999E-2</v>
      </c>
      <c r="H115" s="54">
        <v>1710025.92</v>
      </c>
      <c r="I115" s="69">
        <f t="shared" si="61"/>
        <v>92.207279999999983</v>
      </c>
      <c r="J115" s="21">
        <v>141.4</v>
      </c>
      <c r="K115" s="21">
        <v>155.9</v>
      </c>
      <c r="L115" s="190">
        <f t="shared" si="64"/>
        <v>57691.200000000004</v>
      </c>
      <c r="M115" s="71">
        <f t="shared" ref="M115:N115" si="117">SUM(L115,L115*4%)</f>
        <v>59998.848000000005</v>
      </c>
      <c r="N115" s="71">
        <f t="shared" si="117"/>
        <v>62398.801920000005</v>
      </c>
      <c r="O115" s="51">
        <v>1721492.58</v>
      </c>
      <c r="P115" s="70">
        <f t="shared" si="66"/>
        <v>92.825580294117643</v>
      </c>
      <c r="Q115" s="86">
        <f t="shared" si="67"/>
        <v>169.68</v>
      </c>
      <c r="R115" s="86">
        <f t="shared" si="68"/>
        <v>187.08</v>
      </c>
      <c r="S115" s="206">
        <f t="shared" si="69"/>
        <v>69229.440000000002</v>
      </c>
      <c r="T115" s="81">
        <f t="shared" si="101"/>
        <v>120</v>
      </c>
    </row>
    <row r="116" spans="1:20" ht="25.5">
      <c r="A116" s="3" t="s">
        <v>2197</v>
      </c>
      <c r="B116" s="5">
        <v>44435</v>
      </c>
      <c r="C116" s="3" t="s">
        <v>2162</v>
      </c>
      <c r="D116" s="3" t="s">
        <v>2196</v>
      </c>
      <c r="E116" s="3" t="s">
        <v>237</v>
      </c>
      <c r="F116" s="6">
        <v>3680</v>
      </c>
      <c r="G116" s="78">
        <v>2.1999999999999999E-2</v>
      </c>
      <c r="H116" s="54">
        <v>27087044.800000001</v>
      </c>
      <c r="I116" s="69">
        <f t="shared" si="61"/>
        <v>161.93342000000001</v>
      </c>
      <c r="J116" s="21">
        <v>141.4</v>
      </c>
      <c r="K116" s="21">
        <v>155.9</v>
      </c>
      <c r="L116" s="190">
        <f t="shared" si="64"/>
        <v>573712</v>
      </c>
      <c r="M116" s="71">
        <f t="shared" ref="M116:N116" si="118">SUM(L116,L116*4%)</f>
        <v>596660.47999999998</v>
      </c>
      <c r="N116" s="71">
        <f t="shared" si="118"/>
        <v>620526.89919999999</v>
      </c>
      <c r="O116" s="51">
        <v>8011169.8200000003</v>
      </c>
      <c r="P116" s="70">
        <f t="shared" si="66"/>
        <v>47.892863054347821</v>
      </c>
      <c r="Q116" s="86">
        <f t="shared" si="67"/>
        <v>169.68</v>
      </c>
      <c r="R116" s="86">
        <f t="shared" si="68"/>
        <v>187.08</v>
      </c>
      <c r="S116" s="206">
        <f t="shared" si="69"/>
        <v>624422.40000000002</v>
      </c>
      <c r="T116" s="81">
        <f t="shared" si="101"/>
        <v>108.83899935856319</v>
      </c>
    </row>
    <row r="117" spans="1:20" ht="25.5">
      <c r="A117" s="7" t="s">
        <v>2299</v>
      </c>
      <c r="B117" s="9">
        <v>44540</v>
      </c>
      <c r="C117" s="7" t="s">
        <v>2297</v>
      </c>
      <c r="D117" s="7" t="s">
        <v>2298</v>
      </c>
      <c r="E117" s="7" t="s">
        <v>237</v>
      </c>
      <c r="F117" s="10">
        <v>15109</v>
      </c>
      <c r="G117" s="78">
        <v>2.1999999999999999E-2</v>
      </c>
      <c r="H117" s="53">
        <v>111348948.39</v>
      </c>
      <c r="I117" s="69">
        <f t="shared" si="61"/>
        <v>162.13361999999998</v>
      </c>
      <c r="J117" s="21">
        <v>141.4</v>
      </c>
      <c r="K117" s="21">
        <v>155.9</v>
      </c>
      <c r="L117" s="190">
        <f t="shared" si="64"/>
        <v>2355493.1</v>
      </c>
      <c r="M117" s="71">
        <f t="shared" ref="M117:N117" si="119">SUM(L117,L117*4%)</f>
        <v>2449712.824</v>
      </c>
      <c r="N117" s="71">
        <f t="shared" si="119"/>
        <v>2547701.33696</v>
      </c>
      <c r="O117" s="51">
        <v>29648687.039999999</v>
      </c>
      <c r="P117" s="70">
        <f t="shared" si="66"/>
        <v>43.171031496459058</v>
      </c>
      <c r="Q117" s="86">
        <f t="shared" si="67"/>
        <v>169.68</v>
      </c>
      <c r="R117" s="86">
        <f t="shared" si="68"/>
        <v>187.08</v>
      </c>
      <c r="S117" s="206">
        <f t="shared" si="69"/>
        <v>2563695.12</v>
      </c>
      <c r="T117" s="81">
        <f t="shared" si="101"/>
        <v>108.83899935856319</v>
      </c>
    </row>
    <row r="118" spans="1:20" ht="25.5">
      <c r="A118" s="3" t="s">
        <v>2313</v>
      </c>
      <c r="B118" s="5">
        <v>44553</v>
      </c>
      <c r="C118" s="3" t="s">
        <v>2311</v>
      </c>
      <c r="D118" s="3" t="s">
        <v>2312</v>
      </c>
      <c r="E118" s="3" t="s">
        <v>237</v>
      </c>
      <c r="F118" s="6">
        <v>673</v>
      </c>
      <c r="G118" s="78">
        <v>2.1999999999999999E-2</v>
      </c>
      <c r="H118" s="54">
        <v>3930703.61</v>
      </c>
      <c r="I118" s="69">
        <f t="shared" si="61"/>
        <v>128.49253999999999</v>
      </c>
      <c r="J118" s="21">
        <v>141.4</v>
      </c>
      <c r="K118" s="21">
        <v>155.9</v>
      </c>
      <c r="L118" s="190">
        <f t="shared" si="64"/>
        <v>95162.2</v>
      </c>
      <c r="M118" s="71">
        <f t="shared" ref="M118:N118" si="120">SUM(L118,L118*4%)</f>
        <v>98968.687999999995</v>
      </c>
      <c r="N118" s="71">
        <f t="shared" si="120"/>
        <v>102927.43552</v>
      </c>
      <c r="O118" s="51">
        <v>2702664.92</v>
      </c>
      <c r="P118" s="70">
        <f t="shared" si="66"/>
        <v>88.348630371471017</v>
      </c>
      <c r="Q118" s="86">
        <f t="shared" si="67"/>
        <v>169.68</v>
      </c>
      <c r="R118" s="86">
        <f t="shared" si="68"/>
        <v>187.08</v>
      </c>
      <c r="S118" s="206">
        <f t="shared" si="69"/>
        <v>114194.64</v>
      </c>
      <c r="T118" s="81">
        <f t="shared" si="101"/>
        <v>120</v>
      </c>
    </row>
    <row r="119" spans="1:20" ht="25.5">
      <c r="A119" s="7" t="s">
        <v>2401</v>
      </c>
      <c r="B119" s="9">
        <v>44693</v>
      </c>
      <c r="C119" s="7" t="s">
        <v>590</v>
      </c>
      <c r="D119" s="7" t="s">
        <v>696</v>
      </c>
      <c r="E119" s="7" t="s">
        <v>237</v>
      </c>
      <c r="F119" s="10">
        <v>6566</v>
      </c>
      <c r="G119" s="78">
        <v>2.1999999999999999E-2</v>
      </c>
      <c r="H119" s="53">
        <v>38649511.460000001</v>
      </c>
      <c r="I119" s="69">
        <f t="shared" si="61"/>
        <v>129.49881999999999</v>
      </c>
      <c r="J119" s="21">
        <v>141.4</v>
      </c>
      <c r="K119" s="21">
        <v>155.9</v>
      </c>
      <c r="L119" s="190">
        <f t="shared" si="64"/>
        <v>928432.4</v>
      </c>
      <c r="M119" s="71">
        <f t="shared" ref="M119:N119" si="121">SUM(L119,L119*4%)</f>
        <v>965569.696</v>
      </c>
      <c r="N119" s="71">
        <f t="shared" si="121"/>
        <v>1004192.48384</v>
      </c>
      <c r="O119" s="51">
        <v>2107077.38</v>
      </c>
      <c r="P119" s="70">
        <f t="shared" si="66"/>
        <v>7.0599607614986288</v>
      </c>
      <c r="Q119" s="86">
        <f t="shared" si="67"/>
        <v>169.68</v>
      </c>
      <c r="R119" s="86">
        <f t="shared" si="68"/>
        <v>187.08</v>
      </c>
      <c r="S119" s="206">
        <f t="shared" si="69"/>
        <v>1114118.8800000001</v>
      </c>
      <c r="T119" s="81">
        <f t="shared" si="101"/>
        <v>120.00000000000001</v>
      </c>
    </row>
    <row r="120" spans="1:20" ht="38.25">
      <c r="A120" s="7" t="s">
        <v>291</v>
      </c>
      <c r="B120" s="9">
        <v>42591</v>
      </c>
      <c r="C120" s="7" t="s">
        <v>288</v>
      </c>
      <c r="D120" s="7" t="s">
        <v>289</v>
      </c>
      <c r="E120" s="7" t="s">
        <v>290</v>
      </c>
      <c r="F120" s="10">
        <v>1500</v>
      </c>
      <c r="G120" s="78">
        <v>2.1999999999999999E-2</v>
      </c>
      <c r="H120" s="53">
        <v>12265635</v>
      </c>
      <c r="I120" s="69">
        <f t="shared" si="61"/>
        <v>179.89597999999998</v>
      </c>
      <c r="J120" s="21">
        <v>141.4</v>
      </c>
      <c r="K120" s="21">
        <v>155.9</v>
      </c>
      <c r="L120" s="190">
        <f t="shared" si="64"/>
        <v>233850</v>
      </c>
      <c r="M120" s="71">
        <f t="shared" ref="M120:N120" si="122">SUM(L120,L120*4%)</f>
        <v>243204</v>
      </c>
      <c r="N120" s="71">
        <f t="shared" si="122"/>
        <v>252932.16</v>
      </c>
      <c r="O120" s="51">
        <v>4939491.62</v>
      </c>
      <c r="P120" s="70">
        <f t="shared" si="66"/>
        <v>72.445877093333337</v>
      </c>
      <c r="Q120" s="86">
        <f t="shared" si="67"/>
        <v>169.68</v>
      </c>
      <c r="R120" s="86">
        <f t="shared" si="68"/>
        <v>187.08</v>
      </c>
      <c r="S120" s="206">
        <f t="shared" si="69"/>
        <v>254520</v>
      </c>
      <c r="T120" s="81">
        <f t="shared" si="101"/>
        <v>108.83899935856319</v>
      </c>
    </row>
    <row r="121" spans="1:20" ht="25.5">
      <c r="A121" s="3" t="s">
        <v>747</v>
      </c>
      <c r="B121" s="5">
        <v>42960</v>
      </c>
      <c r="C121" s="3" t="s">
        <v>744</v>
      </c>
      <c r="D121" s="3" t="s">
        <v>745</v>
      </c>
      <c r="E121" s="3" t="s">
        <v>746</v>
      </c>
      <c r="F121" s="6">
        <v>204</v>
      </c>
      <c r="G121" s="78">
        <v>2.1999999999999999E-2</v>
      </c>
      <c r="H121" s="54">
        <v>1544892</v>
      </c>
      <c r="I121" s="69">
        <f t="shared" si="61"/>
        <v>166.60599999999999</v>
      </c>
      <c r="J121" s="21">
        <v>141.4</v>
      </c>
      <c r="K121" s="21">
        <v>155.9</v>
      </c>
      <c r="L121" s="190">
        <f t="shared" si="64"/>
        <v>31803.600000000002</v>
      </c>
      <c r="M121" s="71">
        <f t="shared" ref="M121:N121" si="123">SUM(L121,L121*4%)</f>
        <v>33075.743999999999</v>
      </c>
      <c r="N121" s="71">
        <f t="shared" si="123"/>
        <v>34398.773759999996</v>
      </c>
      <c r="O121" s="51">
        <v>702777.6</v>
      </c>
      <c r="P121" s="70">
        <f t="shared" si="66"/>
        <v>75.789741176470585</v>
      </c>
      <c r="Q121" s="86">
        <f t="shared" si="67"/>
        <v>169.68</v>
      </c>
      <c r="R121" s="86">
        <f t="shared" si="68"/>
        <v>187.08</v>
      </c>
      <c r="S121" s="206">
        <f t="shared" si="69"/>
        <v>34614.720000000001</v>
      </c>
      <c r="T121" s="81">
        <f t="shared" si="101"/>
        <v>108.83899935856319</v>
      </c>
    </row>
    <row r="122" spans="1:20" ht="25.5">
      <c r="A122" s="7" t="s">
        <v>784</v>
      </c>
      <c r="B122" s="9">
        <v>42997</v>
      </c>
      <c r="C122" s="7" t="s">
        <v>782</v>
      </c>
      <c r="D122" s="7" t="s">
        <v>783</v>
      </c>
      <c r="E122" s="7" t="s">
        <v>290</v>
      </c>
      <c r="F122" s="10">
        <v>393</v>
      </c>
      <c r="G122" s="78">
        <v>2.1999999999999999E-2</v>
      </c>
      <c r="H122" s="53">
        <v>2892719.73</v>
      </c>
      <c r="I122" s="69">
        <f t="shared" si="61"/>
        <v>161.93341999999998</v>
      </c>
      <c r="J122" s="21">
        <v>141.4</v>
      </c>
      <c r="K122" s="21">
        <v>155.9</v>
      </c>
      <c r="L122" s="190">
        <f t="shared" si="64"/>
        <v>61268.700000000004</v>
      </c>
      <c r="M122" s="71">
        <f t="shared" ref="M122:N122" si="124">SUM(L122,L122*4%)</f>
        <v>63719.448000000004</v>
      </c>
      <c r="N122" s="71">
        <f t="shared" si="124"/>
        <v>66268.225919999997</v>
      </c>
      <c r="O122" s="51">
        <v>1204986.8999999999</v>
      </c>
      <c r="P122" s="70">
        <f t="shared" si="66"/>
        <v>67.454737404580143</v>
      </c>
      <c r="Q122" s="86">
        <f t="shared" si="67"/>
        <v>169.68</v>
      </c>
      <c r="R122" s="86">
        <f t="shared" si="68"/>
        <v>187.08</v>
      </c>
      <c r="S122" s="206">
        <f t="shared" si="69"/>
        <v>66684.240000000005</v>
      </c>
      <c r="T122" s="81">
        <f t="shared" si="101"/>
        <v>108.83899935856319</v>
      </c>
    </row>
    <row r="123" spans="1:20" ht="25.5">
      <c r="A123" s="3" t="s">
        <v>969</v>
      </c>
      <c r="B123" s="5">
        <v>43125</v>
      </c>
      <c r="C123" s="3" t="s">
        <v>968</v>
      </c>
      <c r="D123" s="3" t="s">
        <v>253</v>
      </c>
      <c r="E123" s="3" t="s">
        <v>746</v>
      </c>
      <c r="F123" s="6">
        <v>2149</v>
      </c>
      <c r="G123" s="78">
        <v>2.1999999999999999E-2</v>
      </c>
      <c r="H123" s="54">
        <v>4655529.13</v>
      </c>
      <c r="I123" s="69">
        <f t="shared" si="61"/>
        <v>47.660139999999991</v>
      </c>
      <c r="J123" s="21">
        <v>141.4</v>
      </c>
      <c r="K123" s="21">
        <v>155.9</v>
      </c>
      <c r="L123" s="190">
        <f t="shared" si="64"/>
        <v>303868.60000000003</v>
      </c>
      <c r="M123" s="71">
        <f t="shared" ref="M123:N123" si="125">SUM(L123,L123*4%)</f>
        <v>316023.34400000004</v>
      </c>
      <c r="N123" s="71">
        <f t="shared" si="125"/>
        <v>328664.27776000003</v>
      </c>
      <c r="O123" s="51">
        <v>6070689.4299999997</v>
      </c>
      <c r="P123" s="70">
        <f t="shared" si="66"/>
        <v>62.147588394602138</v>
      </c>
      <c r="Q123" s="86">
        <f t="shared" si="67"/>
        <v>169.68</v>
      </c>
      <c r="R123" s="86">
        <f t="shared" si="68"/>
        <v>187.08</v>
      </c>
      <c r="S123" s="206">
        <f t="shared" si="69"/>
        <v>364642.32</v>
      </c>
      <c r="T123" s="81">
        <f t="shared" si="101"/>
        <v>120</v>
      </c>
    </row>
    <row r="124" spans="1:20" ht="25.5">
      <c r="A124" s="7" t="s">
        <v>983</v>
      </c>
      <c r="B124" s="9">
        <v>43148</v>
      </c>
      <c r="C124" s="7" t="s">
        <v>854</v>
      </c>
      <c r="D124" s="7" t="s">
        <v>982</v>
      </c>
      <c r="E124" s="7" t="s">
        <v>746</v>
      </c>
      <c r="F124" s="10">
        <v>1524</v>
      </c>
      <c r="G124" s="78">
        <v>2.1999999999999999E-2</v>
      </c>
      <c r="H124" s="53">
        <v>12385929</v>
      </c>
      <c r="I124" s="69">
        <f t="shared" si="61"/>
        <v>178.79949999999997</v>
      </c>
      <c r="J124" s="21">
        <v>141.4</v>
      </c>
      <c r="K124" s="21">
        <v>155.9</v>
      </c>
      <c r="L124" s="190">
        <f t="shared" si="64"/>
        <v>237591.6</v>
      </c>
      <c r="M124" s="71">
        <f t="shared" ref="M124:N124" si="126">SUM(L124,L124*4%)</f>
        <v>247095.264</v>
      </c>
      <c r="N124" s="71">
        <f t="shared" si="126"/>
        <v>256979.07456000001</v>
      </c>
      <c r="O124" s="51">
        <v>4305132.95</v>
      </c>
      <c r="P124" s="70">
        <f t="shared" si="66"/>
        <v>62.147588517060363</v>
      </c>
      <c r="Q124" s="86">
        <f t="shared" si="67"/>
        <v>169.68</v>
      </c>
      <c r="R124" s="86">
        <f t="shared" si="68"/>
        <v>187.08</v>
      </c>
      <c r="S124" s="206">
        <f t="shared" si="69"/>
        <v>258592.32</v>
      </c>
      <c r="T124" s="81">
        <f t="shared" si="101"/>
        <v>108.83899935856319</v>
      </c>
    </row>
    <row r="125" spans="1:20" ht="25.5">
      <c r="A125" s="7" t="s">
        <v>1020</v>
      </c>
      <c r="B125" s="9">
        <v>43188</v>
      </c>
      <c r="C125" s="7" t="s">
        <v>1018</v>
      </c>
      <c r="D125" s="7" t="s">
        <v>1019</v>
      </c>
      <c r="E125" s="7" t="s">
        <v>746</v>
      </c>
      <c r="F125" s="10">
        <v>133</v>
      </c>
      <c r="G125" s="78">
        <v>2.1999999999999999E-2</v>
      </c>
      <c r="H125" s="53">
        <v>1080924.25</v>
      </c>
      <c r="I125" s="69">
        <f t="shared" si="61"/>
        <v>178.79949999999997</v>
      </c>
      <c r="J125" s="21">
        <v>141.4</v>
      </c>
      <c r="K125" s="21">
        <v>155.9</v>
      </c>
      <c r="L125" s="190">
        <f t="shared" si="64"/>
        <v>20734.7</v>
      </c>
      <c r="M125" s="71">
        <f t="shared" ref="M125:N125" si="127">SUM(L125,L125*4%)</f>
        <v>21564.088</v>
      </c>
      <c r="N125" s="71">
        <f t="shared" si="127"/>
        <v>22426.651519999999</v>
      </c>
      <c r="O125" s="51">
        <v>458183.44</v>
      </c>
      <c r="P125" s="70">
        <f t="shared" si="66"/>
        <v>75.789741954887205</v>
      </c>
      <c r="Q125" s="86">
        <f t="shared" si="67"/>
        <v>169.68</v>
      </c>
      <c r="R125" s="86">
        <f t="shared" si="68"/>
        <v>187.08</v>
      </c>
      <c r="S125" s="206">
        <f t="shared" si="69"/>
        <v>22567.440000000002</v>
      </c>
      <c r="T125" s="81">
        <f t="shared" si="101"/>
        <v>108.83899935856319</v>
      </c>
    </row>
    <row r="126" spans="1:20" ht="25.5">
      <c r="A126" s="3" t="s">
        <v>1023</v>
      </c>
      <c r="B126" s="5">
        <v>43189</v>
      </c>
      <c r="C126" s="3" t="s">
        <v>1021</v>
      </c>
      <c r="D126" s="3" t="s">
        <v>1022</v>
      </c>
      <c r="E126" s="3" t="s">
        <v>746</v>
      </c>
      <c r="F126" s="6">
        <v>896</v>
      </c>
      <c r="G126" s="78">
        <v>2.1999999999999999E-2</v>
      </c>
      <c r="H126" s="54">
        <v>6377324.7999999998</v>
      </c>
      <c r="I126" s="69">
        <f t="shared" si="61"/>
        <v>156.58609999999999</v>
      </c>
      <c r="J126" s="21">
        <v>141.4</v>
      </c>
      <c r="K126" s="21">
        <v>155.9</v>
      </c>
      <c r="L126" s="190">
        <f t="shared" si="64"/>
        <v>139686.39999999999</v>
      </c>
      <c r="M126" s="71">
        <f t="shared" ref="M126:N126" si="128">SUM(L126,L126*4%)</f>
        <v>145273.856</v>
      </c>
      <c r="N126" s="71">
        <f t="shared" si="128"/>
        <v>151084.81023999999</v>
      </c>
      <c r="O126" s="51">
        <v>2747247.46</v>
      </c>
      <c r="P126" s="70">
        <f t="shared" si="66"/>
        <v>67.454736741071414</v>
      </c>
      <c r="Q126" s="86">
        <f t="shared" si="67"/>
        <v>169.68</v>
      </c>
      <c r="R126" s="86">
        <f t="shared" si="68"/>
        <v>187.08</v>
      </c>
      <c r="S126" s="206">
        <f t="shared" si="69"/>
        <v>152033.28</v>
      </c>
      <c r="T126" s="81">
        <f t="shared" si="101"/>
        <v>108.83899935856319</v>
      </c>
    </row>
    <row r="127" spans="1:20" ht="25.5">
      <c r="A127" s="7" t="s">
        <v>1095</v>
      </c>
      <c r="B127" s="9">
        <v>43276</v>
      </c>
      <c r="C127" s="7" t="s">
        <v>1093</v>
      </c>
      <c r="D127" s="7" t="s">
        <v>1094</v>
      </c>
      <c r="E127" s="7" t="s">
        <v>746</v>
      </c>
      <c r="F127" s="10">
        <v>180</v>
      </c>
      <c r="G127" s="78">
        <v>2.1999999999999999E-2</v>
      </c>
      <c r="H127" s="53">
        <v>1462905</v>
      </c>
      <c r="I127" s="69">
        <f t="shared" si="61"/>
        <v>178.79949999999999</v>
      </c>
      <c r="J127" s="21">
        <v>141.4</v>
      </c>
      <c r="K127" s="21">
        <v>155.9</v>
      </c>
      <c r="L127" s="190">
        <f t="shared" si="64"/>
        <v>28062</v>
      </c>
      <c r="M127" s="71">
        <f t="shared" ref="M127:N127" si="129">SUM(L127,L127*4%)</f>
        <v>29184.48</v>
      </c>
      <c r="N127" s="71">
        <f t="shared" si="129"/>
        <v>30351.859199999999</v>
      </c>
      <c r="O127" s="51">
        <v>620097.9</v>
      </c>
      <c r="P127" s="70">
        <f t="shared" si="66"/>
        <v>75.789743333333334</v>
      </c>
      <c r="Q127" s="86">
        <f t="shared" si="67"/>
        <v>169.68</v>
      </c>
      <c r="R127" s="86">
        <f t="shared" si="68"/>
        <v>187.08</v>
      </c>
      <c r="S127" s="206">
        <f t="shared" si="69"/>
        <v>30542.400000000001</v>
      </c>
      <c r="T127" s="81">
        <f t="shared" si="101"/>
        <v>108.83899935856319</v>
      </c>
    </row>
    <row r="128" spans="1:20" ht="25.5">
      <c r="A128" s="3" t="s">
        <v>1233</v>
      </c>
      <c r="B128" s="5">
        <v>43422</v>
      </c>
      <c r="C128" s="3" t="s">
        <v>1231</v>
      </c>
      <c r="D128" s="3" t="s">
        <v>1232</v>
      </c>
      <c r="E128" s="3" t="s">
        <v>746</v>
      </c>
      <c r="F128" s="6">
        <v>511</v>
      </c>
      <c r="G128" s="78">
        <v>2.1999999999999999E-2</v>
      </c>
      <c r="H128" s="54">
        <v>2238834.08</v>
      </c>
      <c r="I128" s="69">
        <f t="shared" si="61"/>
        <v>96.388159999999999</v>
      </c>
      <c r="J128" s="21">
        <v>141.4</v>
      </c>
      <c r="K128" s="21">
        <v>155.9</v>
      </c>
      <c r="L128" s="190">
        <f t="shared" si="64"/>
        <v>72255.400000000009</v>
      </c>
      <c r="M128" s="71">
        <f t="shared" ref="M128:N128" si="130">SUM(L128,L128*4%)</f>
        <v>75145.616000000009</v>
      </c>
      <c r="N128" s="71">
        <f t="shared" si="130"/>
        <v>78151.440640000015</v>
      </c>
      <c r="O128" s="51">
        <v>1980672.81</v>
      </c>
      <c r="P128" s="70">
        <f t="shared" si="66"/>
        <v>85.273584774951075</v>
      </c>
      <c r="Q128" s="86">
        <f t="shared" si="67"/>
        <v>169.68</v>
      </c>
      <c r="R128" s="86">
        <f t="shared" si="68"/>
        <v>187.08</v>
      </c>
      <c r="S128" s="206">
        <f t="shared" si="69"/>
        <v>86706.48000000001</v>
      </c>
      <c r="T128" s="81">
        <f t="shared" si="101"/>
        <v>120</v>
      </c>
    </row>
    <row r="129" spans="1:20" ht="25.5">
      <c r="A129" s="3" t="s">
        <v>1347</v>
      </c>
      <c r="B129" s="5">
        <v>43549</v>
      </c>
      <c r="C129" s="3" t="s">
        <v>608</v>
      </c>
      <c r="D129" s="3" t="s">
        <v>1346</v>
      </c>
      <c r="E129" s="3" t="s">
        <v>746</v>
      </c>
      <c r="F129" s="6">
        <v>77</v>
      </c>
      <c r="G129" s="78">
        <v>2.1999999999999999E-2</v>
      </c>
      <c r="H129" s="54">
        <v>625798.25</v>
      </c>
      <c r="I129" s="69">
        <f t="shared" si="61"/>
        <v>178.79949999999999</v>
      </c>
      <c r="J129" s="21">
        <v>141.4</v>
      </c>
      <c r="K129" s="21">
        <v>155.9</v>
      </c>
      <c r="L129" s="190">
        <f t="shared" si="64"/>
        <v>12004.300000000001</v>
      </c>
      <c r="M129" s="71">
        <f t="shared" ref="M129:N129" si="131">SUM(L129,L129*4%)</f>
        <v>12484.472000000002</v>
      </c>
      <c r="N129" s="71">
        <f t="shared" si="131"/>
        <v>12983.850880000002</v>
      </c>
      <c r="O129" s="51">
        <v>265264.09999999998</v>
      </c>
      <c r="P129" s="70">
        <f t="shared" si="66"/>
        <v>75.789742857142841</v>
      </c>
      <c r="Q129" s="86">
        <f t="shared" si="67"/>
        <v>169.68</v>
      </c>
      <c r="R129" s="86">
        <f t="shared" si="68"/>
        <v>187.08</v>
      </c>
      <c r="S129" s="206">
        <f t="shared" si="69"/>
        <v>13065.36</v>
      </c>
      <c r="T129" s="81">
        <f t="shared" si="101"/>
        <v>108.83899935856319</v>
      </c>
    </row>
    <row r="130" spans="1:20" ht="25.5">
      <c r="A130" s="7" t="s">
        <v>917</v>
      </c>
      <c r="B130" s="9">
        <v>43084</v>
      </c>
      <c r="C130" s="7" t="s">
        <v>914</v>
      </c>
      <c r="D130" s="7" t="s">
        <v>915</v>
      </c>
      <c r="E130" s="7" t="s">
        <v>916</v>
      </c>
      <c r="F130" s="10">
        <v>488</v>
      </c>
      <c r="G130" s="78">
        <v>2.1999999999999999E-2</v>
      </c>
      <c r="H130" s="53">
        <v>2138064.64</v>
      </c>
      <c r="I130" s="69">
        <f t="shared" si="61"/>
        <v>96.388159999999999</v>
      </c>
      <c r="J130" s="21">
        <v>141.4</v>
      </c>
      <c r="K130" s="21">
        <v>155.9</v>
      </c>
      <c r="L130" s="190">
        <f t="shared" si="64"/>
        <v>69003.199999999997</v>
      </c>
      <c r="M130" s="71">
        <f t="shared" ref="M130:N130" si="132">SUM(L130,L130*4%)</f>
        <v>71763.327999999994</v>
      </c>
      <c r="N130" s="71">
        <f t="shared" si="132"/>
        <v>74633.861119999987</v>
      </c>
      <c r="O130" s="51">
        <v>1891523.15</v>
      </c>
      <c r="P130" s="70">
        <f t="shared" si="66"/>
        <v>85.273584631147543</v>
      </c>
      <c r="Q130" s="86">
        <f t="shared" si="67"/>
        <v>169.68</v>
      </c>
      <c r="R130" s="86">
        <f t="shared" si="68"/>
        <v>187.08</v>
      </c>
      <c r="S130" s="206">
        <f t="shared" si="69"/>
        <v>82803.839999999997</v>
      </c>
      <c r="T130" s="81">
        <f t="shared" si="101"/>
        <v>120</v>
      </c>
    </row>
    <row r="131" spans="1:20" ht="25.5">
      <c r="A131" s="7" t="s">
        <v>1408</v>
      </c>
      <c r="B131" s="9">
        <v>43614</v>
      </c>
      <c r="C131" s="7" t="s">
        <v>1406</v>
      </c>
      <c r="D131" s="7" t="s">
        <v>1407</v>
      </c>
      <c r="E131" s="7" t="s">
        <v>916</v>
      </c>
      <c r="F131" s="10">
        <v>659</v>
      </c>
      <c r="G131" s="78">
        <v>2.1999999999999999E-2</v>
      </c>
      <c r="H131" s="53">
        <v>1812045.71</v>
      </c>
      <c r="I131" s="69">
        <f t="shared" ref="I131:I140" si="133">PRODUCT(H131,G131)/F131</f>
        <v>60.493179999999995</v>
      </c>
      <c r="J131" s="21">
        <v>141.4</v>
      </c>
      <c r="K131" s="21">
        <v>155.9</v>
      </c>
      <c r="L131" s="190">
        <f t="shared" si="64"/>
        <v>93182.6</v>
      </c>
      <c r="M131" s="71">
        <f t="shared" ref="M131:N131" si="134">SUM(L131,L131*4%)</f>
        <v>96909.90400000001</v>
      </c>
      <c r="N131" s="71">
        <f t="shared" si="134"/>
        <v>100786.30016000001</v>
      </c>
      <c r="O131" s="51">
        <v>2554331.4700000002</v>
      </c>
      <c r="P131" s="70">
        <f t="shared" si="66"/>
        <v>85.273584734446132</v>
      </c>
      <c r="Q131" s="86">
        <f t="shared" si="67"/>
        <v>169.68</v>
      </c>
      <c r="R131" s="86">
        <f t="shared" si="68"/>
        <v>187.08</v>
      </c>
      <c r="S131" s="206">
        <f t="shared" si="69"/>
        <v>111819.12000000001</v>
      </c>
      <c r="T131" s="81">
        <f t="shared" ref="T131:T140" si="135">S131/L131*100</f>
        <v>120</v>
      </c>
    </row>
    <row r="132" spans="1:20" ht="25.5">
      <c r="A132" s="3" t="s">
        <v>1632</v>
      </c>
      <c r="B132" s="5">
        <v>43829</v>
      </c>
      <c r="C132" s="3" t="s">
        <v>1631</v>
      </c>
      <c r="D132" s="3" t="s">
        <v>71</v>
      </c>
      <c r="E132" s="3" t="s">
        <v>916</v>
      </c>
      <c r="F132" s="6">
        <v>380</v>
      </c>
      <c r="G132" s="78">
        <v>2.1999999999999999E-2</v>
      </c>
      <c r="H132" s="54">
        <v>3424601.8</v>
      </c>
      <c r="I132" s="69">
        <f t="shared" si="133"/>
        <v>198.26641999999995</v>
      </c>
      <c r="J132" s="21">
        <v>141.4</v>
      </c>
      <c r="K132" s="21">
        <v>155.9</v>
      </c>
      <c r="L132" s="190">
        <f t="shared" ref="L132:L140" si="136">IF(I132&gt;K132,F132*K132,IF(J132&gt;I132,F132*J132, IF(K132&gt;I132&gt;J132,F132*I132)))</f>
        <v>59242</v>
      </c>
      <c r="M132" s="71">
        <f t="shared" ref="M132:N132" si="137">SUM(L132,L132*4%)</f>
        <v>61611.68</v>
      </c>
      <c r="N132" s="71">
        <f t="shared" si="137"/>
        <v>64076.147199999999</v>
      </c>
      <c r="O132" s="51">
        <v>1309095.54</v>
      </c>
      <c r="P132" s="70">
        <f t="shared" ref="P132:P140" si="138">O132*G132/F132</f>
        <v>75.78974178947368</v>
      </c>
      <c r="Q132" s="86">
        <f t="shared" ref="Q132:Q140" si="139">SUM(J132,J132*20%)</f>
        <v>169.68</v>
      </c>
      <c r="R132" s="86">
        <f t="shared" ref="R132:R140" si="140">SUM(K132,K132*20%)</f>
        <v>187.08</v>
      </c>
      <c r="S132" s="206">
        <f t="shared" ref="S132:S140" si="141">IF(P132&gt;R132,F132*R132,IF(Q132&gt;P132,F132*Q132, IF(R132&gt;P132&gt;Q132,F132*P132)))</f>
        <v>64478.400000000001</v>
      </c>
      <c r="T132" s="81">
        <f t="shared" si="135"/>
        <v>108.83899935856319</v>
      </c>
    </row>
    <row r="133" spans="1:20" ht="25.5">
      <c r="A133" s="3" t="s">
        <v>1205</v>
      </c>
      <c r="B133" s="5">
        <v>43399</v>
      </c>
      <c r="C133" s="3" t="s">
        <v>1202</v>
      </c>
      <c r="D133" s="3" t="s">
        <v>1203</v>
      </c>
      <c r="E133" s="3" t="s">
        <v>1204</v>
      </c>
      <c r="F133" s="6">
        <v>2040</v>
      </c>
      <c r="G133" s="78">
        <v>2.1999999999999999E-2</v>
      </c>
      <c r="H133" s="54">
        <v>11914762.800000001</v>
      </c>
      <c r="I133" s="69">
        <f t="shared" si="133"/>
        <v>128.49253999999999</v>
      </c>
      <c r="J133" s="21">
        <v>141.4</v>
      </c>
      <c r="K133" s="21">
        <v>155.9</v>
      </c>
      <c r="L133" s="190">
        <f t="shared" si="136"/>
        <v>288456</v>
      </c>
      <c r="M133" s="71">
        <f t="shared" ref="M133:N133" si="142">SUM(L133,L133*4%)</f>
        <v>299994.23999999999</v>
      </c>
      <c r="N133" s="71">
        <f t="shared" si="142"/>
        <v>311994.00959999999</v>
      </c>
      <c r="O133" s="51">
        <v>6717708.5899999999</v>
      </c>
      <c r="P133" s="70">
        <f t="shared" si="138"/>
        <v>72.445876950980391</v>
      </c>
      <c r="Q133" s="86">
        <f t="shared" si="139"/>
        <v>169.68</v>
      </c>
      <c r="R133" s="86">
        <f t="shared" si="140"/>
        <v>187.08</v>
      </c>
      <c r="S133" s="206">
        <f t="shared" si="141"/>
        <v>346147.2</v>
      </c>
      <c r="T133" s="81">
        <f t="shared" si="135"/>
        <v>120</v>
      </c>
    </row>
    <row r="134" spans="1:20" ht="25.5">
      <c r="A134" s="3" t="s">
        <v>926</v>
      </c>
      <c r="B134" s="5">
        <v>43088</v>
      </c>
      <c r="C134" s="3" t="s">
        <v>923</v>
      </c>
      <c r="D134" s="3" t="s">
        <v>924</v>
      </c>
      <c r="E134" s="3" t="s">
        <v>925</v>
      </c>
      <c r="F134" s="6">
        <v>350</v>
      </c>
      <c r="G134" s="78">
        <v>2.1999999999999999E-2</v>
      </c>
      <c r="H134" s="54">
        <v>2060208.5</v>
      </c>
      <c r="I134" s="69">
        <f t="shared" si="133"/>
        <v>129.49881999999999</v>
      </c>
      <c r="J134" s="21">
        <v>141.4</v>
      </c>
      <c r="K134" s="21">
        <v>155.9</v>
      </c>
      <c r="L134" s="190">
        <f t="shared" si="136"/>
        <v>49490</v>
      </c>
      <c r="M134" s="71">
        <f t="shared" ref="M134:N134" si="143">SUM(L134,L134*4%)</f>
        <v>51469.599999999999</v>
      </c>
      <c r="N134" s="71">
        <f t="shared" si="143"/>
        <v>53528.383999999998</v>
      </c>
      <c r="O134" s="51">
        <v>991948.5</v>
      </c>
      <c r="P134" s="70">
        <f t="shared" si="138"/>
        <v>62.351048571428564</v>
      </c>
      <c r="Q134" s="86">
        <f t="shared" si="139"/>
        <v>169.68</v>
      </c>
      <c r="R134" s="86">
        <f t="shared" si="140"/>
        <v>187.08</v>
      </c>
      <c r="S134" s="206">
        <f t="shared" si="141"/>
        <v>59388</v>
      </c>
      <c r="T134" s="81">
        <f t="shared" si="135"/>
        <v>120</v>
      </c>
    </row>
    <row r="135" spans="1:20" ht="25.5">
      <c r="A135" s="7" t="s">
        <v>103</v>
      </c>
      <c r="B135" s="9">
        <v>42420</v>
      </c>
      <c r="C135" s="7" t="s">
        <v>100</v>
      </c>
      <c r="D135" s="7" t="s">
        <v>101</v>
      </c>
      <c r="E135" s="7" t="s">
        <v>102</v>
      </c>
      <c r="F135" s="10">
        <v>341</v>
      </c>
      <c r="G135" s="78">
        <v>2.1999999999999999E-2</v>
      </c>
      <c r="H135" s="53">
        <v>3137984.3</v>
      </c>
      <c r="I135" s="69">
        <f t="shared" si="133"/>
        <v>202.45059999999998</v>
      </c>
      <c r="J135" s="21">
        <v>141.4</v>
      </c>
      <c r="K135" s="21">
        <v>155.9</v>
      </c>
      <c r="L135" s="190">
        <f t="shared" si="136"/>
        <v>53161.9</v>
      </c>
      <c r="M135" s="71">
        <f t="shared" ref="M135:N135" si="144">SUM(L135,L135*4%)</f>
        <v>55288.376000000004</v>
      </c>
      <c r="N135" s="71">
        <f t="shared" si="144"/>
        <v>57499.911040000006</v>
      </c>
      <c r="O135" s="51">
        <v>1174741</v>
      </c>
      <c r="P135" s="70">
        <f t="shared" si="138"/>
        <v>75.789741935483875</v>
      </c>
      <c r="Q135" s="86">
        <f t="shared" si="139"/>
        <v>169.68</v>
      </c>
      <c r="R135" s="86">
        <f t="shared" si="140"/>
        <v>187.08</v>
      </c>
      <c r="S135" s="206">
        <f t="shared" si="141"/>
        <v>57860.880000000005</v>
      </c>
      <c r="T135" s="81">
        <f t="shared" si="135"/>
        <v>108.83899935856319</v>
      </c>
    </row>
    <row r="136" spans="1:20" ht="25.5">
      <c r="A136" s="3" t="s">
        <v>267</v>
      </c>
      <c r="B136" s="5">
        <v>42573</v>
      </c>
      <c r="C136" s="3" t="s">
        <v>265</v>
      </c>
      <c r="D136" s="3" t="s">
        <v>266</v>
      </c>
      <c r="E136" s="3" t="s">
        <v>102</v>
      </c>
      <c r="F136" s="6">
        <v>1153</v>
      </c>
      <c r="G136" s="78">
        <v>2.1999999999999999E-2</v>
      </c>
      <c r="H136" s="54">
        <v>10553628.07</v>
      </c>
      <c r="I136" s="69">
        <f t="shared" si="133"/>
        <v>201.37017999999998</v>
      </c>
      <c r="J136" s="21">
        <v>141.4</v>
      </c>
      <c r="K136" s="21">
        <v>155.9</v>
      </c>
      <c r="L136" s="190">
        <f t="shared" si="136"/>
        <v>179752.7</v>
      </c>
      <c r="M136" s="71">
        <f t="shared" ref="M136:N136" si="145">SUM(L136,L136*4%)</f>
        <v>186942.80800000002</v>
      </c>
      <c r="N136" s="71">
        <f t="shared" si="145"/>
        <v>194420.52032000001</v>
      </c>
      <c r="O136" s="51">
        <v>3972071.47</v>
      </c>
      <c r="P136" s="70">
        <f t="shared" si="138"/>
        <v>75.789741838681692</v>
      </c>
      <c r="Q136" s="86">
        <f t="shared" si="139"/>
        <v>169.68</v>
      </c>
      <c r="R136" s="86">
        <f t="shared" si="140"/>
        <v>187.08</v>
      </c>
      <c r="S136" s="206">
        <f t="shared" si="141"/>
        <v>195641.04</v>
      </c>
      <c r="T136" s="81">
        <f t="shared" si="135"/>
        <v>108.83899935856319</v>
      </c>
    </row>
    <row r="137" spans="1:20" ht="25.5">
      <c r="A137" s="7" t="s">
        <v>400</v>
      </c>
      <c r="B137" s="9">
        <v>42663</v>
      </c>
      <c r="C137" s="7" t="s">
        <v>398</v>
      </c>
      <c r="D137" s="7" t="s">
        <v>399</v>
      </c>
      <c r="E137" s="7" t="s">
        <v>102</v>
      </c>
      <c r="F137" s="10">
        <v>87</v>
      </c>
      <c r="G137" s="78">
        <v>2.1999999999999999E-2</v>
      </c>
      <c r="H137" s="53">
        <v>584544.30000000005</v>
      </c>
      <c r="I137" s="69">
        <f t="shared" si="133"/>
        <v>147.8158</v>
      </c>
      <c r="J137" s="21">
        <v>141.4</v>
      </c>
      <c r="K137" s="21">
        <v>155.9</v>
      </c>
      <c r="L137" s="190">
        <f t="shared" si="136"/>
        <v>12859.9746</v>
      </c>
      <c r="M137" s="71">
        <f t="shared" ref="M137:N137" si="146">SUM(L137,L137*4%)</f>
        <v>13374.373583999999</v>
      </c>
      <c r="N137" s="71">
        <f t="shared" si="146"/>
        <v>13909.348527359998</v>
      </c>
      <c r="O137" s="51">
        <v>266752.82</v>
      </c>
      <c r="P137" s="70">
        <f t="shared" si="138"/>
        <v>67.454736091954018</v>
      </c>
      <c r="Q137" s="86">
        <f t="shared" si="139"/>
        <v>169.68</v>
      </c>
      <c r="R137" s="86">
        <f t="shared" si="140"/>
        <v>187.08</v>
      </c>
      <c r="S137" s="206">
        <f t="shared" si="141"/>
        <v>14762.16</v>
      </c>
      <c r="T137" s="81">
        <f t="shared" si="135"/>
        <v>114.79151755089781</v>
      </c>
    </row>
    <row r="138" spans="1:20" ht="25.5">
      <c r="A138" s="7" t="s">
        <v>707</v>
      </c>
      <c r="B138" s="9">
        <v>42905</v>
      </c>
      <c r="C138" s="7" t="s">
        <v>705</v>
      </c>
      <c r="D138" s="7" t="s">
        <v>706</v>
      </c>
      <c r="E138" s="7" t="s">
        <v>102</v>
      </c>
      <c r="F138" s="10">
        <v>545</v>
      </c>
      <c r="G138" s="78">
        <v>2.1999999999999999E-2</v>
      </c>
      <c r="H138" s="53">
        <v>4675353.3499999996</v>
      </c>
      <c r="I138" s="69">
        <f t="shared" si="133"/>
        <v>188.72985999999997</v>
      </c>
      <c r="J138" s="21">
        <v>141.4</v>
      </c>
      <c r="K138" s="21">
        <v>155.9</v>
      </c>
      <c r="L138" s="190">
        <f t="shared" si="136"/>
        <v>84965.5</v>
      </c>
      <c r="M138" s="71">
        <f t="shared" ref="M138:N138" si="147">SUM(L138,L138*4%)</f>
        <v>88364.12</v>
      </c>
      <c r="N138" s="71">
        <f t="shared" si="147"/>
        <v>91898.684799999988</v>
      </c>
      <c r="O138" s="51">
        <v>1877518.61</v>
      </c>
      <c r="P138" s="70">
        <f t="shared" si="138"/>
        <v>75.789742055045863</v>
      </c>
      <c r="Q138" s="86">
        <f t="shared" si="139"/>
        <v>169.68</v>
      </c>
      <c r="R138" s="86">
        <f t="shared" si="140"/>
        <v>187.08</v>
      </c>
      <c r="S138" s="206">
        <f t="shared" si="141"/>
        <v>92475.6</v>
      </c>
      <c r="T138" s="81">
        <f t="shared" si="135"/>
        <v>108.83899935856319</v>
      </c>
    </row>
    <row r="139" spans="1:20" ht="25.5">
      <c r="A139" s="3" t="s">
        <v>461</v>
      </c>
      <c r="B139" s="5">
        <v>42710</v>
      </c>
      <c r="C139" s="3" t="s">
        <v>459</v>
      </c>
      <c r="D139" s="3" t="s">
        <v>244</v>
      </c>
      <c r="E139" s="3" t="s">
        <v>460</v>
      </c>
      <c r="F139" s="6">
        <v>745</v>
      </c>
      <c r="G139" s="78">
        <v>2.1999999999999999E-2</v>
      </c>
      <c r="H139" s="54">
        <v>6054801.25</v>
      </c>
      <c r="I139" s="69">
        <f t="shared" si="133"/>
        <v>178.79949999999999</v>
      </c>
      <c r="J139" s="21">
        <v>141.4</v>
      </c>
      <c r="K139" s="21">
        <v>155.9</v>
      </c>
      <c r="L139" s="190">
        <f t="shared" si="136"/>
        <v>116145.5</v>
      </c>
      <c r="M139" s="71">
        <f t="shared" ref="M139:N139" si="148">SUM(L139,L139*4%)</f>
        <v>120791.32</v>
      </c>
      <c r="N139" s="71">
        <f t="shared" si="148"/>
        <v>125622.9728</v>
      </c>
      <c r="O139" s="51">
        <v>2566516.2599999998</v>
      </c>
      <c r="P139" s="70">
        <f t="shared" si="138"/>
        <v>75.789741906040263</v>
      </c>
      <c r="Q139" s="86">
        <f t="shared" si="139"/>
        <v>169.68</v>
      </c>
      <c r="R139" s="86">
        <f t="shared" si="140"/>
        <v>187.08</v>
      </c>
      <c r="S139" s="206">
        <f t="shared" si="141"/>
        <v>126411.6</v>
      </c>
      <c r="T139" s="81">
        <f t="shared" si="135"/>
        <v>108.83899935856319</v>
      </c>
    </row>
    <row r="140" spans="1:20" ht="25.5">
      <c r="A140" s="3" t="s">
        <v>610</v>
      </c>
      <c r="B140" s="5">
        <v>42796</v>
      </c>
      <c r="C140" s="3" t="s">
        <v>608</v>
      </c>
      <c r="D140" s="3" t="s">
        <v>609</v>
      </c>
      <c r="E140" s="3" t="s">
        <v>460</v>
      </c>
      <c r="F140" s="6">
        <v>148</v>
      </c>
      <c r="G140" s="78">
        <v>2.1999999999999999E-2</v>
      </c>
      <c r="H140" s="54">
        <v>1356893.6</v>
      </c>
      <c r="I140" s="69">
        <f t="shared" si="133"/>
        <v>201.7004</v>
      </c>
      <c r="J140" s="21">
        <v>141.4</v>
      </c>
      <c r="K140" s="21">
        <v>155.9</v>
      </c>
      <c r="L140" s="190">
        <f t="shared" si="136"/>
        <v>23073.200000000001</v>
      </c>
      <c r="M140" s="71">
        <f t="shared" ref="M140:N140" si="149">SUM(L140,L140*4%)</f>
        <v>23996.128000000001</v>
      </c>
      <c r="N140" s="71">
        <f t="shared" si="149"/>
        <v>24955.973120000002</v>
      </c>
      <c r="O140" s="51">
        <v>509858.26</v>
      </c>
      <c r="P140" s="70">
        <f t="shared" si="138"/>
        <v>75.789741351351353</v>
      </c>
      <c r="Q140" s="86">
        <f t="shared" si="139"/>
        <v>169.68</v>
      </c>
      <c r="R140" s="86">
        <f t="shared" si="140"/>
        <v>187.08</v>
      </c>
      <c r="S140" s="206">
        <f t="shared" si="141"/>
        <v>25112.639999999999</v>
      </c>
      <c r="T140" s="81">
        <f t="shared" si="135"/>
        <v>108.83899935856319</v>
      </c>
    </row>
    <row r="142" spans="1:20">
      <c r="L142" s="61">
        <f>SUM(L4:L140)</f>
        <v>22479396.406599998</v>
      </c>
      <c r="M142" s="61">
        <f t="shared" ref="M142:N142" si="150">SUM(M3:M140)</f>
        <v>23506216.870863996</v>
      </c>
      <c r="N142" s="61">
        <f t="shared" si="150"/>
        <v>24446465.545698553</v>
      </c>
      <c r="S142" s="79">
        <f t="shared" ref="S142" si="151">SUM(S3:S140)</f>
        <v>25749958.079999998</v>
      </c>
      <c r="T142" s="81">
        <f>S142/L142*100</f>
        <v>114.54915254058938</v>
      </c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70"/>
  <sheetViews>
    <sheetView topLeftCell="C1" zoomScale="85" zoomScaleNormal="85" workbookViewId="0">
      <selection activeCell="Q2" sqref="Q2"/>
    </sheetView>
  </sheetViews>
  <sheetFormatPr defaultRowHeight="12.75"/>
  <cols>
    <col min="1" max="1" width="19.140625" style="210" customWidth="1"/>
    <col min="2" max="2" width="14.5703125" style="210" customWidth="1"/>
    <col min="3" max="3" width="16.5703125" style="210" customWidth="1"/>
    <col min="4" max="4" width="19.5703125" style="210" customWidth="1"/>
    <col min="5" max="5" width="12.7109375" style="210" customWidth="1"/>
    <col min="6" max="6" width="15.42578125" style="210" customWidth="1"/>
    <col min="7" max="7" width="15.85546875" style="210" customWidth="1"/>
    <col min="8" max="8" width="17.42578125" style="210" customWidth="1"/>
    <col min="9" max="9" width="11.7109375" style="210" customWidth="1"/>
    <col min="10" max="10" width="9.42578125" style="210" customWidth="1"/>
    <col min="11" max="11" width="9.140625" style="210"/>
    <col min="12" max="12" width="12.85546875" style="210" customWidth="1"/>
    <col min="13" max="13" width="13.5703125" style="210" customWidth="1"/>
    <col min="14" max="14" width="14" style="210" customWidth="1"/>
    <col min="15" max="15" width="19" style="212" customWidth="1"/>
    <col min="16" max="18" width="9.140625" style="210"/>
    <col min="19" max="19" width="15" style="210" customWidth="1"/>
    <col min="20" max="20" width="13.7109375" style="210" customWidth="1"/>
    <col min="21" max="21" width="15.85546875" style="210" customWidth="1"/>
    <col min="22" max="16384" width="9.140625" style="210"/>
  </cols>
  <sheetData>
    <row r="1" spans="1:21" ht="63.75">
      <c r="A1" s="174" t="s">
        <v>7</v>
      </c>
      <c r="B1" s="174" t="s">
        <v>0</v>
      </c>
      <c r="C1" s="178" t="s">
        <v>2</v>
      </c>
      <c r="D1" s="174" t="s">
        <v>0</v>
      </c>
      <c r="E1" s="175" t="s">
        <v>6</v>
      </c>
      <c r="F1" s="176" t="s">
        <v>2423</v>
      </c>
      <c r="G1" s="176" t="s">
        <v>2424</v>
      </c>
      <c r="H1" s="177" t="s">
        <v>2422</v>
      </c>
      <c r="I1" s="178" t="s">
        <v>2430</v>
      </c>
      <c r="J1" s="179" t="s">
        <v>2420</v>
      </c>
      <c r="K1" s="179" t="s">
        <v>2421</v>
      </c>
      <c r="L1" s="179" t="s">
        <v>2429</v>
      </c>
      <c r="M1" s="179" t="s">
        <v>2426</v>
      </c>
      <c r="N1" s="179" t="s">
        <v>2427</v>
      </c>
      <c r="O1" s="225" t="s">
        <v>2415</v>
      </c>
      <c r="P1" s="179" t="s">
        <v>2417</v>
      </c>
      <c r="Q1" s="182" t="s">
        <v>2906</v>
      </c>
      <c r="R1" s="182" t="s">
        <v>2908</v>
      </c>
      <c r="S1" s="202" t="s">
        <v>3003</v>
      </c>
      <c r="T1" s="286" t="s">
        <v>2909</v>
      </c>
    </row>
    <row r="2" spans="1:21" ht="51">
      <c r="A2" s="184" t="s">
        <v>73</v>
      </c>
      <c r="B2" s="185">
        <v>42355</v>
      </c>
      <c r="C2" s="184" t="s">
        <v>70</v>
      </c>
      <c r="D2" s="184" t="s">
        <v>71</v>
      </c>
      <c r="E2" s="184" t="s">
        <v>72</v>
      </c>
      <c r="F2" s="186">
        <v>382</v>
      </c>
      <c r="G2" s="187">
        <v>2.3E-2</v>
      </c>
      <c r="H2" s="188">
        <v>601088.44999999995</v>
      </c>
      <c r="I2" s="199">
        <f t="shared" ref="I2:I65" si="0">PRODUCT(H2,G2)/F2</f>
        <v>36.191189397905752</v>
      </c>
      <c r="J2" s="213">
        <v>33.93</v>
      </c>
      <c r="K2" s="213">
        <v>34.81</v>
      </c>
      <c r="L2" s="190">
        <f>IF(I2&gt;K2,F2*K2,IF(J2&gt;I2,F2*J2, IF(K2&gt;I2&gt;J2,F2*I2)))</f>
        <v>13297.42</v>
      </c>
      <c r="M2" s="190">
        <f t="shared" ref="M2:N3" si="1">SUM(L2,L2*4%)</f>
        <v>13829.316800000001</v>
      </c>
      <c r="N2" s="190">
        <f>SUM(M2,M2*4%)</f>
        <v>14382.489472000001</v>
      </c>
      <c r="O2" s="220">
        <v>689703.25</v>
      </c>
      <c r="P2" s="248">
        <f>O2*G2/F2</f>
        <v>41.526635471204187</v>
      </c>
      <c r="Q2" s="221">
        <f>SUM(J2,J2*20%)</f>
        <v>40.716000000000001</v>
      </c>
      <c r="R2" s="221">
        <f>SUM(K2,K2*20%)</f>
        <v>41.772000000000006</v>
      </c>
      <c r="S2" s="206">
        <f>IF(P2&gt;R2,F2*R2,IF(Q2&gt;P2,F2*Q2, IF(R2&gt;P2&gt;Q2,F2*P2)))</f>
        <v>15863.17475</v>
      </c>
      <c r="T2" s="287">
        <f t="shared" ref="T2:T33" si="2">S2/L2*100</f>
        <v>119.29513206321228</v>
      </c>
      <c r="U2" s="296">
        <f>IF(P2&gt;K2,F2*K2,IF(J2&gt;P2,F2*I2, IF(K2&gt;P2&gt;J2,F2*P2)))</f>
        <v>13297.42</v>
      </c>
    </row>
    <row r="3" spans="1:21" ht="51">
      <c r="A3" s="184" t="s">
        <v>308</v>
      </c>
      <c r="B3" s="185">
        <v>42604</v>
      </c>
      <c r="C3" s="184" t="s">
        <v>306</v>
      </c>
      <c r="D3" s="184" t="s">
        <v>307</v>
      </c>
      <c r="E3" s="184" t="s">
        <v>72</v>
      </c>
      <c r="F3" s="186">
        <v>10727</v>
      </c>
      <c r="G3" s="187">
        <v>2.3E-2</v>
      </c>
      <c r="H3" s="188">
        <v>14923616.939999999</v>
      </c>
      <c r="I3" s="199">
        <f t="shared" si="0"/>
        <v>31.998059999999995</v>
      </c>
      <c r="J3" s="213">
        <v>33.93</v>
      </c>
      <c r="K3" s="213">
        <v>34.81</v>
      </c>
      <c r="L3" s="190">
        <f t="shared" ref="L3:L66" si="3">IF(I3&gt;K3,F3*K3,IF(J3&gt;I3,F3*J3, IF(K3&gt;I3&gt;J3,F3*I3)))</f>
        <v>363967.11</v>
      </c>
      <c r="M3" s="190">
        <f t="shared" si="1"/>
        <v>378525.79440000001</v>
      </c>
      <c r="N3" s="190">
        <f t="shared" si="1"/>
        <v>393666.826176</v>
      </c>
      <c r="O3" s="220">
        <v>10520372.130000001</v>
      </c>
      <c r="P3" s="248">
        <f t="shared" ref="P3:P66" si="4">O3*G3/F3</f>
        <v>22.556964574438336</v>
      </c>
      <c r="Q3" s="221">
        <f t="shared" ref="Q3:Q66" si="5">SUM(J3,J3*20%)</f>
        <v>40.716000000000001</v>
      </c>
      <c r="R3" s="221">
        <f t="shared" ref="R3:R66" si="6">SUM(K3,K3*20%)</f>
        <v>41.772000000000006</v>
      </c>
      <c r="S3" s="206">
        <f t="shared" ref="S3:S66" si="7">IF(P3&gt;R3,F3*R3,IF(Q3&gt;P3,F3*Q3, IF(R3&gt;P3&gt;Q3,F3*P3)))</f>
        <v>436760.53200000001</v>
      </c>
      <c r="T3" s="287">
        <f t="shared" si="2"/>
        <v>120</v>
      </c>
      <c r="U3" s="296">
        <f t="shared" ref="U3:U66" si="8">IF(P3&gt;K3,F3*K3,IF(J3&gt;P3,F3*I3, IF(K3&gt;P3&gt;J3,F3*P3)))</f>
        <v>343243.18961999996</v>
      </c>
    </row>
    <row r="4" spans="1:21" ht="38.25">
      <c r="A4" s="184" t="s">
        <v>589</v>
      </c>
      <c r="B4" s="185">
        <v>42779</v>
      </c>
      <c r="C4" s="184" t="s">
        <v>324</v>
      </c>
      <c r="D4" s="184" t="s">
        <v>587</v>
      </c>
      <c r="E4" s="184" t="s">
        <v>588</v>
      </c>
      <c r="F4" s="186">
        <v>6310</v>
      </c>
      <c r="G4" s="187">
        <v>2.3E-2</v>
      </c>
      <c r="H4" s="188">
        <v>9269768.5999999996</v>
      </c>
      <c r="I4" s="199">
        <f t="shared" si="0"/>
        <v>33.788379999999997</v>
      </c>
      <c r="J4" s="213">
        <v>33.93</v>
      </c>
      <c r="K4" s="213">
        <v>34.81</v>
      </c>
      <c r="L4" s="190">
        <f t="shared" si="3"/>
        <v>214098.3</v>
      </c>
      <c r="M4" s="190">
        <f t="shared" ref="M4:N4" si="9">SUM(L4,L4*4%)</f>
        <v>222662.23199999999</v>
      </c>
      <c r="N4" s="190">
        <f t="shared" si="9"/>
        <v>231568.72128</v>
      </c>
      <c r="O4" s="220">
        <v>7939937.3099999996</v>
      </c>
      <c r="P4" s="248">
        <f t="shared" si="4"/>
        <v>28.941134410459586</v>
      </c>
      <c r="Q4" s="221">
        <f t="shared" si="5"/>
        <v>40.716000000000001</v>
      </c>
      <c r="R4" s="221">
        <f t="shared" si="6"/>
        <v>41.772000000000006</v>
      </c>
      <c r="S4" s="206">
        <f t="shared" si="7"/>
        <v>256917.96000000002</v>
      </c>
      <c r="T4" s="287">
        <f t="shared" si="2"/>
        <v>120.00000000000001</v>
      </c>
      <c r="U4" s="296">
        <f t="shared" si="8"/>
        <v>213204.67779999998</v>
      </c>
    </row>
    <row r="5" spans="1:21" ht="63.75">
      <c r="A5" s="192" t="s">
        <v>644</v>
      </c>
      <c r="B5" s="193">
        <v>42860</v>
      </c>
      <c r="C5" s="192" t="s">
        <v>508</v>
      </c>
      <c r="D5" s="192" t="s">
        <v>643</v>
      </c>
      <c r="E5" s="192" t="s">
        <v>588</v>
      </c>
      <c r="F5" s="194">
        <v>26513</v>
      </c>
      <c r="G5" s="187">
        <v>2.3E-2</v>
      </c>
      <c r="H5" s="195">
        <v>72902530.969999999</v>
      </c>
      <c r="I5" s="199">
        <f t="shared" si="0"/>
        <v>63.242869999999996</v>
      </c>
      <c r="J5" s="213">
        <v>33.93</v>
      </c>
      <c r="K5" s="213">
        <v>34.81</v>
      </c>
      <c r="L5" s="190">
        <f t="shared" si="3"/>
        <v>922917.53</v>
      </c>
      <c r="M5" s="190">
        <f t="shared" ref="M5:N5" si="10">SUM(L5,L5*4%)</f>
        <v>959834.23120000004</v>
      </c>
      <c r="N5" s="190">
        <f t="shared" si="10"/>
        <v>998227.60044800001</v>
      </c>
      <c r="O5" s="220">
        <v>32315667.109999999</v>
      </c>
      <c r="P5" s="248">
        <f t="shared" si="4"/>
        <v>28.03380769924188</v>
      </c>
      <c r="Q5" s="221">
        <f t="shared" si="5"/>
        <v>40.716000000000001</v>
      </c>
      <c r="R5" s="221">
        <f t="shared" si="6"/>
        <v>41.772000000000006</v>
      </c>
      <c r="S5" s="206">
        <f t="shared" si="7"/>
        <v>1079503.308</v>
      </c>
      <c r="T5" s="287">
        <f t="shared" si="2"/>
        <v>116.96638896868714</v>
      </c>
      <c r="U5" s="296">
        <f t="shared" si="8"/>
        <v>1676758.2123099999</v>
      </c>
    </row>
    <row r="6" spans="1:21" ht="51">
      <c r="A6" s="184" t="s">
        <v>742</v>
      </c>
      <c r="B6" s="185">
        <v>42944</v>
      </c>
      <c r="C6" s="184" t="s">
        <v>740</v>
      </c>
      <c r="D6" s="184" t="s">
        <v>741</v>
      </c>
      <c r="E6" s="184" t="s">
        <v>72</v>
      </c>
      <c r="F6" s="186">
        <v>3816</v>
      </c>
      <c r="G6" s="187">
        <v>2.3E-2</v>
      </c>
      <c r="H6" s="188">
        <v>5773656.1600000001</v>
      </c>
      <c r="I6" s="199">
        <f t="shared" si="0"/>
        <v>34.799290272536687</v>
      </c>
      <c r="J6" s="213">
        <v>33.93</v>
      </c>
      <c r="K6" s="213">
        <v>34.81</v>
      </c>
      <c r="L6" s="190">
        <f t="shared" si="3"/>
        <v>132794.09168000001</v>
      </c>
      <c r="M6" s="190">
        <f t="shared" ref="M6:N6" si="11">SUM(L6,L6*4%)</f>
        <v>138105.85534720001</v>
      </c>
      <c r="N6" s="190">
        <f t="shared" si="11"/>
        <v>143630.08956108801</v>
      </c>
      <c r="O6" s="220">
        <v>4366243.75</v>
      </c>
      <c r="P6" s="248">
        <f t="shared" si="4"/>
        <v>26.316458660901468</v>
      </c>
      <c r="Q6" s="221">
        <f t="shared" si="5"/>
        <v>40.716000000000001</v>
      </c>
      <c r="R6" s="221">
        <f t="shared" si="6"/>
        <v>41.772000000000006</v>
      </c>
      <c r="S6" s="206">
        <f t="shared" si="7"/>
        <v>155372.25599999999</v>
      </c>
      <c r="T6" s="287">
        <f t="shared" si="2"/>
        <v>117.00238620134367</v>
      </c>
      <c r="U6" s="296">
        <f t="shared" si="8"/>
        <v>132794.09168000001</v>
      </c>
    </row>
    <row r="7" spans="1:21" ht="51">
      <c r="A7" s="184" t="s">
        <v>798</v>
      </c>
      <c r="B7" s="185">
        <v>43000</v>
      </c>
      <c r="C7" s="184" t="s">
        <v>796</v>
      </c>
      <c r="D7" s="184" t="s">
        <v>797</v>
      </c>
      <c r="E7" s="184" t="s">
        <v>588</v>
      </c>
      <c r="F7" s="186">
        <v>12689</v>
      </c>
      <c r="G7" s="187">
        <v>2.3E-2</v>
      </c>
      <c r="H7" s="188">
        <v>14700587.17</v>
      </c>
      <c r="I7" s="199">
        <f t="shared" si="0"/>
        <v>26.646190000000001</v>
      </c>
      <c r="J7" s="213">
        <v>33.93</v>
      </c>
      <c r="K7" s="213">
        <v>34.81</v>
      </c>
      <c r="L7" s="190">
        <f t="shared" si="3"/>
        <v>430537.77</v>
      </c>
      <c r="M7" s="190">
        <f t="shared" ref="M7:N7" si="12">SUM(L7,L7*4%)</f>
        <v>447759.28080000001</v>
      </c>
      <c r="N7" s="190">
        <f t="shared" si="12"/>
        <v>465669.65203200001</v>
      </c>
      <c r="O7" s="220">
        <v>8455624.8100000005</v>
      </c>
      <c r="P7" s="248">
        <f t="shared" si="4"/>
        <v>15.326611287729531</v>
      </c>
      <c r="Q7" s="221">
        <f t="shared" si="5"/>
        <v>40.716000000000001</v>
      </c>
      <c r="R7" s="221">
        <f t="shared" si="6"/>
        <v>41.772000000000006</v>
      </c>
      <c r="S7" s="206">
        <f t="shared" si="7"/>
        <v>516645.32400000002</v>
      </c>
      <c r="T7" s="287">
        <f t="shared" si="2"/>
        <v>120</v>
      </c>
      <c r="U7" s="296">
        <f t="shared" si="8"/>
        <v>338113.50491000002</v>
      </c>
    </row>
    <row r="8" spans="1:21" ht="51">
      <c r="A8" s="192" t="s">
        <v>799</v>
      </c>
      <c r="B8" s="193">
        <v>43000</v>
      </c>
      <c r="C8" s="192" t="s">
        <v>796</v>
      </c>
      <c r="D8" s="192" t="s">
        <v>797</v>
      </c>
      <c r="E8" s="192" t="s">
        <v>588</v>
      </c>
      <c r="F8" s="194">
        <v>11780</v>
      </c>
      <c r="G8" s="187">
        <v>2.3E-2</v>
      </c>
      <c r="H8" s="195">
        <v>16169934.800000001</v>
      </c>
      <c r="I8" s="199">
        <f t="shared" si="0"/>
        <v>31.571180000000002</v>
      </c>
      <c r="J8" s="213">
        <v>33.93</v>
      </c>
      <c r="K8" s="213">
        <v>34.81</v>
      </c>
      <c r="L8" s="190">
        <f t="shared" si="3"/>
        <v>399695.4</v>
      </c>
      <c r="M8" s="190">
        <f t="shared" ref="M8:N8" si="13">SUM(L8,L8*4%)</f>
        <v>415683.21600000001</v>
      </c>
      <c r="N8" s="190">
        <f t="shared" si="13"/>
        <v>432310.54464000004</v>
      </c>
      <c r="O8" s="220">
        <v>7849890.4699999997</v>
      </c>
      <c r="P8" s="248">
        <f t="shared" si="4"/>
        <v>15.326611274193546</v>
      </c>
      <c r="Q8" s="221">
        <f t="shared" si="5"/>
        <v>40.716000000000001</v>
      </c>
      <c r="R8" s="221">
        <f t="shared" si="6"/>
        <v>41.772000000000006</v>
      </c>
      <c r="S8" s="206">
        <f t="shared" si="7"/>
        <v>479634.48000000004</v>
      </c>
      <c r="T8" s="287">
        <f t="shared" si="2"/>
        <v>120</v>
      </c>
      <c r="U8" s="296">
        <f t="shared" si="8"/>
        <v>371908.50040000002</v>
      </c>
    </row>
    <row r="9" spans="1:21" ht="38.25">
      <c r="A9" s="184" t="s">
        <v>808</v>
      </c>
      <c r="B9" s="185">
        <v>43021</v>
      </c>
      <c r="C9" s="184" t="s">
        <v>806</v>
      </c>
      <c r="D9" s="184" t="s">
        <v>807</v>
      </c>
      <c r="E9" s="184" t="s">
        <v>588</v>
      </c>
      <c r="F9" s="186">
        <v>5570</v>
      </c>
      <c r="G9" s="187">
        <v>2.3E-2</v>
      </c>
      <c r="H9" s="188">
        <v>15315773.300000001</v>
      </c>
      <c r="I9" s="199">
        <f t="shared" si="0"/>
        <v>63.242870000000003</v>
      </c>
      <c r="J9" s="213">
        <v>33.93</v>
      </c>
      <c r="K9" s="213">
        <v>34.81</v>
      </c>
      <c r="L9" s="190">
        <f t="shared" si="3"/>
        <v>193891.7</v>
      </c>
      <c r="M9" s="190">
        <f t="shared" ref="M9:N9" si="14">SUM(L9,L9*4%)</f>
        <v>201647.36800000002</v>
      </c>
      <c r="N9" s="190">
        <f t="shared" si="14"/>
        <v>209713.26272000003</v>
      </c>
      <c r="O9" s="220">
        <v>3074314.36</v>
      </c>
      <c r="P9" s="248">
        <f t="shared" si="4"/>
        <v>12.694655346499101</v>
      </c>
      <c r="Q9" s="221">
        <f t="shared" si="5"/>
        <v>40.716000000000001</v>
      </c>
      <c r="R9" s="221">
        <f t="shared" si="6"/>
        <v>41.772000000000006</v>
      </c>
      <c r="S9" s="206">
        <f t="shared" si="7"/>
        <v>226788.12</v>
      </c>
      <c r="T9" s="287">
        <f t="shared" si="2"/>
        <v>116.96638896868714</v>
      </c>
      <c r="U9" s="296">
        <f t="shared" si="8"/>
        <v>352262.78590000002</v>
      </c>
    </row>
    <row r="10" spans="1:21" ht="38.25">
      <c r="A10" s="192" t="s">
        <v>811</v>
      </c>
      <c r="B10" s="193">
        <v>43021</v>
      </c>
      <c r="C10" s="192" t="s">
        <v>809</v>
      </c>
      <c r="D10" s="192" t="s">
        <v>810</v>
      </c>
      <c r="E10" s="192" t="s">
        <v>588</v>
      </c>
      <c r="F10" s="194">
        <v>3640</v>
      </c>
      <c r="G10" s="187">
        <v>2.3E-2</v>
      </c>
      <c r="H10" s="195">
        <v>10008871.6</v>
      </c>
      <c r="I10" s="199">
        <f t="shared" si="0"/>
        <v>63.242869999999996</v>
      </c>
      <c r="J10" s="213">
        <v>33.93</v>
      </c>
      <c r="K10" s="213">
        <v>34.81</v>
      </c>
      <c r="L10" s="190">
        <f t="shared" si="3"/>
        <v>126708.40000000001</v>
      </c>
      <c r="M10" s="190">
        <f t="shared" ref="M10:N10" si="15">SUM(L10,L10*4%)</f>
        <v>131776.736</v>
      </c>
      <c r="N10" s="190">
        <f t="shared" si="15"/>
        <v>137047.80544</v>
      </c>
      <c r="O10" s="220">
        <v>4342945.5599999996</v>
      </c>
      <c r="P10" s="248">
        <f t="shared" si="4"/>
        <v>27.441688978021975</v>
      </c>
      <c r="Q10" s="221">
        <f t="shared" si="5"/>
        <v>40.716000000000001</v>
      </c>
      <c r="R10" s="221">
        <f t="shared" si="6"/>
        <v>41.772000000000006</v>
      </c>
      <c r="S10" s="206">
        <f t="shared" si="7"/>
        <v>148206.24</v>
      </c>
      <c r="T10" s="287">
        <f t="shared" si="2"/>
        <v>116.96638896868714</v>
      </c>
      <c r="U10" s="296">
        <f t="shared" si="8"/>
        <v>230204.04679999998</v>
      </c>
    </row>
    <row r="11" spans="1:21" ht="51">
      <c r="A11" s="184" t="s">
        <v>847</v>
      </c>
      <c r="B11" s="185">
        <v>43044</v>
      </c>
      <c r="C11" s="184" t="s">
        <v>845</v>
      </c>
      <c r="D11" s="184" t="s">
        <v>846</v>
      </c>
      <c r="E11" s="184" t="s">
        <v>588</v>
      </c>
      <c r="F11" s="186">
        <v>4971</v>
      </c>
      <c r="G11" s="187">
        <v>2.3E-2</v>
      </c>
      <c r="H11" s="188">
        <v>4725581.7300000004</v>
      </c>
      <c r="I11" s="199">
        <f t="shared" si="0"/>
        <v>21.86449</v>
      </c>
      <c r="J11" s="213">
        <v>33.93</v>
      </c>
      <c r="K11" s="213">
        <v>34.81</v>
      </c>
      <c r="L11" s="190">
        <f t="shared" si="3"/>
        <v>168666.03</v>
      </c>
      <c r="M11" s="190">
        <f t="shared" ref="M11:N11" si="16">SUM(L11,L11*4%)</f>
        <v>175412.67120000001</v>
      </c>
      <c r="N11" s="190">
        <f t="shared" si="16"/>
        <v>182429.178048</v>
      </c>
      <c r="O11" s="220">
        <v>3864638.35</v>
      </c>
      <c r="P11" s="248">
        <f t="shared" si="4"/>
        <v>17.881046479581574</v>
      </c>
      <c r="Q11" s="221">
        <f t="shared" si="5"/>
        <v>40.716000000000001</v>
      </c>
      <c r="R11" s="221">
        <f t="shared" si="6"/>
        <v>41.772000000000006</v>
      </c>
      <c r="S11" s="206">
        <f t="shared" si="7"/>
        <v>202399.236</v>
      </c>
      <c r="T11" s="287">
        <f t="shared" si="2"/>
        <v>120</v>
      </c>
      <c r="U11" s="296">
        <f t="shared" si="8"/>
        <v>108688.37979000001</v>
      </c>
    </row>
    <row r="12" spans="1:21" ht="63.75">
      <c r="A12" s="192" t="s">
        <v>885</v>
      </c>
      <c r="B12" s="193">
        <v>43070</v>
      </c>
      <c r="C12" s="192" t="s">
        <v>883</v>
      </c>
      <c r="D12" s="192" t="s">
        <v>884</v>
      </c>
      <c r="E12" s="192" t="s">
        <v>588</v>
      </c>
      <c r="F12" s="194">
        <v>3313</v>
      </c>
      <c r="G12" s="187">
        <v>2.3E-2</v>
      </c>
      <c r="H12" s="195">
        <v>3813991.86</v>
      </c>
      <c r="I12" s="199">
        <f t="shared" si="0"/>
        <v>26.478059999999999</v>
      </c>
      <c r="J12" s="213">
        <v>33.93</v>
      </c>
      <c r="K12" s="213">
        <v>34.81</v>
      </c>
      <c r="L12" s="190">
        <f t="shared" si="3"/>
        <v>112410.09</v>
      </c>
      <c r="M12" s="190">
        <f t="shared" ref="M12:N12" si="17">SUM(L12,L12*4%)</f>
        <v>116906.4936</v>
      </c>
      <c r="N12" s="190">
        <f t="shared" si="17"/>
        <v>121582.753344</v>
      </c>
      <c r="O12" s="220">
        <v>3444702.53</v>
      </c>
      <c r="P12" s="248">
        <f t="shared" si="4"/>
        <v>23.914324838514936</v>
      </c>
      <c r="Q12" s="221">
        <f t="shared" si="5"/>
        <v>40.716000000000001</v>
      </c>
      <c r="R12" s="221">
        <f t="shared" si="6"/>
        <v>41.772000000000006</v>
      </c>
      <c r="S12" s="206">
        <f t="shared" si="7"/>
        <v>134892.10800000001</v>
      </c>
      <c r="T12" s="287">
        <f t="shared" si="2"/>
        <v>120.00000000000001</v>
      </c>
      <c r="U12" s="296">
        <f t="shared" si="8"/>
        <v>87721.812779999993</v>
      </c>
    </row>
    <row r="13" spans="1:21" ht="51">
      <c r="A13" s="184" t="s">
        <v>893</v>
      </c>
      <c r="B13" s="185">
        <v>43074</v>
      </c>
      <c r="C13" s="184" t="s">
        <v>892</v>
      </c>
      <c r="D13" s="184" t="s">
        <v>846</v>
      </c>
      <c r="E13" s="184" t="s">
        <v>588</v>
      </c>
      <c r="F13" s="186">
        <v>12365</v>
      </c>
      <c r="G13" s="187">
        <v>2.3E-2</v>
      </c>
      <c r="H13" s="188">
        <v>11754539.949999999</v>
      </c>
      <c r="I13" s="199">
        <f t="shared" si="0"/>
        <v>21.864489999999996</v>
      </c>
      <c r="J13" s="213">
        <v>33.93</v>
      </c>
      <c r="K13" s="213">
        <v>34.81</v>
      </c>
      <c r="L13" s="190">
        <f t="shared" si="3"/>
        <v>419544.45</v>
      </c>
      <c r="M13" s="190">
        <f t="shared" ref="M13:N13" si="18">SUM(L13,L13*4%)</f>
        <v>436326.228</v>
      </c>
      <c r="N13" s="190">
        <f t="shared" si="18"/>
        <v>453779.27711999998</v>
      </c>
      <c r="O13" s="220">
        <v>8239719.5</v>
      </c>
      <c r="P13" s="248">
        <f t="shared" si="4"/>
        <v>15.326611281843915</v>
      </c>
      <c r="Q13" s="221">
        <f t="shared" si="5"/>
        <v>40.716000000000001</v>
      </c>
      <c r="R13" s="221">
        <f t="shared" si="6"/>
        <v>41.772000000000006</v>
      </c>
      <c r="S13" s="206">
        <f t="shared" si="7"/>
        <v>503453.34</v>
      </c>
      <c r="T13" s="287">
        <f t="shared" si="2"/>
        <v>120</v>
      </c>
      <c r="U13" s="296">
        <f t="shared" si="8"/>
        <v>270354.41884999996</v>
      </c>
    </row>
    <row r="14" spans="1:21" ht="51">
      <c r="A14" s="192" t="s">
        <v>1218</v>
      </c>
      <c r="B14" s="193">
        <v>43412</v>
      </c>
      <c r="C14" s="192" t="s">
        <v>1216</v>
      </c>
      <c r="D14" s="192" t="s">
        <v>1217</v>
      </c>
      <c r="E14" s="192" t="s">
        <v>588</v>
      </c>
      <c r="F14" s="194">
        <v>2990</v>
      </c>
      <c r="G14" s="187">
        <v>2.3E-2</v>
      </c>
      <c r="H14" s="195">
        <v>3442147.8</v>
      </c>
      <c r="I14" s="199">
        <f t="shared" si="0"/>
        <v>26.478059999999999</v>
      </c>
      <c r="J14" s="213">
        <v>33.93</v>
      </c>
      <c r="K14" s="213">
        <v>34.81</v>
      </c>
      <c r="L14" s="190">
        <f t="shared" si="3"/>
        <v>101450.7</v>
      </c>
      <c r="M14" s="190">
        <f t="shared" ref="M14:N14" si="19">SUM(L14,L14*4%)</f>
        <v>105508.728</v>
      </c>
      <c r="N14" s="190">
        <f t="shared" si="19"/>
        <v>109729.07712</v>
      </c>
      <c r="O14" s="220">
        <v>3597397.73</v>
      </c>
      <c r="P14" s="248">
        <f t="shared" si="4"/>
        <v>27.672290230769232</v>
      </c>
      <c r="Q14" s="221">
        <f t="shared" si="5"/>
        <v>40.716000000000001</v>
      </c>
      <c r="R14" s="221">
        <f t="shared" si="6"/>
        <v>41.772000000000006</v>
      </c>
      <c r="S14" s="206">
        <f t="shared" si="7"/>
        <v>121740.84</v>
      </c>
      <c r="T14" s="287">
        <f t="shared" si="2"/>
        <v>120</v>
      </c>
      <c r="U14" s="296">
        <f t="shared" si="8"/>
        <v>79169.399399999995</v>
      </c>
    </row>
    <row r="15" spans="1:21" ht="38.25">
      <c r="A15" s="192" t="s">
        <v>1223</v>
      </c>
      <c r="B15" s="193">
        <v>43416</v>
      </c>
      <c r="C15" s="192" t="s">
        <v>306</v>
      </c>
      <c r="D15" s="192" t="s">
        <v>1222</v>
      </c>
      <c r="E15" s="192" t="s">
        <v>588</v>
      </c>
      <c r="F15" s="194">
        <v>4994</v>
      </c>
      <c r="G15" s="187">
        <v>2.3E-2</v>
      </c>
      <c r="H15" s="195">
        <v>7452296.5</v>
      </c>
      <c r="I15" s="199">
        <f t="shared" si="0"/>
        <v>34.321749999999994</v>
      </c>
      <c r="J15" s="213">
        <v>33.93</v>
      </c>
      <c r="K15" s="213">
        <v>34.81</v>
      </c>
      <c r="L15" s="190">
        <f t="shared" si="3"/>
        <v>171402.81949999998</v>
      </c>
      <c r="M15" s="190">
        <f t="shared" ref="M15:N15" si="20">SUM(L15,L15*4%)</f>
        <v>178258.93227999998</v>
      </c>
      <c r="N15" s="190">
        <f t="shared" si="20"/>
        <v>185389.28957119997</v>
      </c>
      <c r="O15" s="220">
        <v>5192527.75</v>
      </c>
      <c r="P15" s="248">
        <f t="shared" si="4"/>
        <v>23.914324839807769</v>
      </c>
      <c r="Q15" s="221">
        <f t="shared" si="5"/>
        <v>40.716000000000001</v>
      </c>
      <c r="R15" s="221">
        <f t="shared" si="6"/>
        <v>41.772000000000006</v>
      </c>
      <c r="S15" s="206">
        <f t="shared" si="7"/>
        <v>203335.704</v>
      </c>
      <c r="T15" s="287">
        <f t="shared" si="2"/>
        <v>118.63031459642939</v>
      </c>
      <c r="U15" s="296">
        <f t="shared" si="8"/>
        <v>171402.81949999998</v>
      </c>
    </row>
    <row r="16" spans="1:21" ht="38.25">
      <c r="A16" s="192" t="s">
        <v>1612</v>
      </c>
      <c r="B16" s="193">
        <v>43819</v>
      </c>
      <c r="C16" s="192" t="s">
        <v>1610</v>
      </c>
      <c r="D16" s="192" t="s">
        <v>1611</v>
      </c>
      <c r="E16" s="192" t="s">
        <v>588</v>
      </c>
      <c r="F16" s="194">
        <v>3511</v>
      </c>
      <c r="G16" s="187">
        <v>2.3E-2</v>
      </c>
      <c r="H16" s="195">
        <v>3151684.26</v>
      </c>
      <c r="I16" s="199">
        <f t="shared" si="0"/>
        <v>20.646179999999998</v>
      </c>
      <c r="J16" s="213">
        <v>33.93</v>
      </c>
      <c r="K16" s="213">
        <v>34.81</v>
      </c>
      <c r="L16" s="190">
        <f t="shared" si="3"/>
        <v>119128.23</v>
      </c>
      <c r="M16" s="190">
        <f t="shared" ref="M16:N16" si="21">SUM(L16,L16*4%)</f>
        <v>123893.35919999999</v>
      </c>
      <c r="N16" s="190">
        <f t="shared" si="21"/>
        <v>128849.093568</v>
      </c>
      <c r="O16" s="220">
        <v>5330385.43</v>
      </c>
      <c r="P16" s="248">
        <f t="shared" si="4"/>
        <v>34.918503244090005</v>
      </c>
      <c r="Q16" s="221">
        <f t="shared" si="5"/>
        <v>40.716000000000001</v>
      </c>
      <c r="R16" s="221">
        <f t="shared" si="6"/>
        <v>41.772000000000006</v>
      </c>
      <c r="S16" s="206">
        <f t="shared" si="7"/>
        <v>142953.87599999999</v>
      </c>
      <c r="T16" s="287">
        <f t="shared" si="2"/>
        <v>120</v>
      </c>
      <c r="U16" s="296">
        <f t="shared" si="8"/>
        <v>122217.91</v>
      </c>
    </row>
    <row r="17" spans="1:21" ht="38.25">
      <c r="A17" s="192" t="s">
        <v>1618</v>
      </c>
      <c r="B17" s="193">
        <v>43822</v>
      </c>
      <c r="C17" s="192" t="s">
        <v>1616</v>
      </c>
      <c r="D17" s="192" t="s">
        <v>1617</v>
      </c>
      <c r="E17" s="192" t="s">
        <v>588</v>
      </c>
      <c r="F17" s="194">
        <v>1252</v>
      </c>
      <c r="G17" s="187">
        <v>2.3E-2</v>
      </c>
      <c r="H17" s="195">
        <v>1441327.44</v>
      </c>
      <c r="I17" s="199">
        <f t="shared" si="0"/>
        <v>26.478059999999999</v>
      </c>
      <c r="J17" s="213">
        <v>33.93</v>
      </c>
      <c r="K17" s="213">
        <v>34.81</v>
      </c>
      <c r="L17" s="190">
        <f t="shared" si="3"/>
        <v>42480.36</v>
      </c>
      <c r="M17" s="190">
        <f t="shared" ref="M17:N17" si="22">SUM(L17,L17*4%)</f>
        <v>44179.574399999998</v>
      </c>
      <c r="N17" s="190">
        <f t="shared" si="22"/>
        <v>45946.757375999994</v>
      </c>
      <c r="O17" s="220">
        <v>1859672.96</v>
      </c>
      <c r="P17" s="248">
        <f t="shared" si="4"/>
        <v>34.163321150159746</v>
      </c>
      <c r="Q17" s="221">
        <f t="shared" si="5"/>
        <v>40.716000000000001</v>
      </c>
      <c r="R17" s="221">
        <f t="shared" si="6"/>
        <v>41.772000000000006</v>
      </c>
      <c r="S17" s="206">
        <f t="shared" si="7"/>
        <v>50976.432000000001</v>
      </c>
      <c r="T17" s="287">
        <f t="shared" si="2"/>
        <v>120</v>
      </c>
      <c r="U17" s="296">
        <f t="shared" si="8"/>
        <v>42772.478080000001</v>
      </c>
    </row>
    <row r="18" spans="1:21" ht="51">
      <c r="A18" s="184" t="s">
        <v>1680</v>
      </c>
      <c r="B18" s="185">
        <v>43894</v>
      </c>
      <c r="C18" s="184" t="s">
        <v>601</v>
      </c>
      <c r="D18" s="184" t="s">
        <v>1679</v>
      </c>
      <c r="E18" s="184" t="s">
        <v>588</v>
      </c>
      <c r="F18" s="186">
        <v>1055</v>
      </c>
      <c r="G18" s="187">
        <v>2.3E-2</v>
      </c>
      <c r="H18" s="188">
        <v>2900922.95</v>
      </c>
      <c r="I18" s="199">
        <f t="shared" si="0"/>
        <v>63.242870000000011</v>
      </c>
      <c r="J18" s="213">
        <v>33.93</v>
      </c>
      <c r="K18" s="213">
        <v>34.81</v>
      </c>
      <c r="L18" s="190">
        <f t="shared" si="3"/>
        <v>36724.550000000003</v>
      </c>
      <c r="M18" s="190">
        <f t="shared" ref="M18:N18" si="23">SUM(L18,L18*4%)</f>
        <v>38193.532000000007</v>
      </c>
      <c r="N18" s="190">
        <f t="shared" si="23"/>
        <v>39721.273280000009</v>
      </c>
      <c r="O18" s="220">
        <v>2332967.11</v>
      </c>
      <c r="P18" s="248">
        <f t="shared" si="4"/>
        <v>50.860894341232218</v>
      </c>
      <c r="Q18" s="221">
        <f t="shared" si="5"/>
        <v>40.716000000000001</v>
      </c>
      <c r="R18" s="221">
        <f t="shared" si="6"/>
        <v>41.772000000000006</v>
      </c>
      <c r="S18" s="206">
        <f t="shared" si="7"/>
        <v>44069.460000000006</v>
      </c>
      <c r="T18" s="287">
        <f t="shared" si="2"/>
        <v>120.00000000000001</v>
      </c>
      <c r="U18" s="296">
        <f t="shared" si="8"/>
        <v>36724.550000000003</v>
      </c>
    </row>
    <row r="19" spans="1:21" ht="38.25">
      <c r="A19" s="192" t="s">
        <v>1730</v>
      </c>
      <c r="B19" s="193">
        <v>44000</v>
      </c>
      <c r="C19" s="192" t="s">
        <v>1729</v>
      </c>
      <c r="D19" s="192" t="s">
        <v>840</v>
      </c>
      <c r="E19" s="192" t="s">
        <v>588</v>
      </c>
      <c r="F19" s="194">
        <v>2905</v>
      </c>
      <c r="G19" s="187">
        <v>2.3E-2</v>
      </c>
      <c r="H19" s="195">
        <v>3344294.1</v>
      </c>
      <c r="I19" s="199">
        <f t="shared" si="0"/>
        <v>26.478059999999999</v>
      </c>
      <c r="J19" s="213">
        <v>33.93</v>
      </c>
      <c r="K19" s="213">
        <v>34.81</v>
      </c>
      <c r="L19" s="190">
        <f t="shared" si="3"/>
        <v>98566.65</v>
      </c>
      <c r="M19" s="190">
        <f t="shared" ref="M19:N19" si="24">SUM(L19,L19*4%)</f>
        <v>102509.31599999999</v>
      </c>
      <c r="N19" s="190">
        <f t="shared" si="24"/>
        <v>106609.68863999999</v>
      </c>
      <c r="O19" s="220">
        <v>3495130.56</v>
      </c>
      <c r="P19" s="248">
        <f t="shared" si="4"/>
        <v>27.672290148020654</v>
      </c>
      <c r="Q19" s="221">
        <f t="shared" si="5"/>
        <v>40.716000000000001</v>
      </c>
      <c r="R19" s="221">
        <f t="shared" si="6"/>
        <v>41.772000000000006</v>
      </c>
      <c r="S19" s="206">
        <f t="shared" si="7"/>
        <v>118279.98</v>
      </c>
      <c r="T19" s="287">
        <f t="shared" si="2"/>
        <v>120</v>
      </c>
      <c r="U19" s="296">
        <f t="shared" si="8"/>
        <v>76918.764299999995</v>
      </c>
    </row>
    <row r="20" spans="1:21" ht="38.25">
      <c r="A20" s="184" t="s">
        <v>1828</v>
      </c>
      <c r="B20" s="185">
        <v>44057</v>
      </c>
      <c r="C20" s="184" t="s">
        <v>1827</v>
      </c>
      <c r="D20" s="184" t="s">
        <v>143</v>
      </c>
      <c r="E20" s="184" t="s">
        <v>588</v>
      </c>
      <c r="F20" s="186">
        <v>2356</v>
      </c>
      <c r="G20" s="187">
        <v>2.3E-2</v>
      </c>
      <c r="H20" s="188">
        <v>2633748.84</v>
      </c>
      <c r="I20" s="199">
        <f t="shared" si="0"/>
        <v>25.711469999999998</v>
      </c>
      <c r="J20" s="213">
        <v>33.93</v>
      </c>
      <c r="K20" s="213">
        <v>34.81</v>
      </c>
      <c r="L20" s="190">
        <f t="shared" si="3"/>
        <v>79939.08</v>
      </c>
      <c r="M20" s="190">
        <f t="shared" ref="M20:N20" si="25">SUM(L20,L20*4%)</f>
        <v>83136.643200000006</v>
      </c>
      <c r="N20" s="190">
        <f t="shared" si="25"/>
        <v>86462.108928000001</v>
      </c>
      <c r="O20" s="220">
        <v>4016507.76</v>
      </c>
      <c r="P20" s="248">
        <f t="shared" si="4"/>
        <v>39.210389847198634</v>
      </c>
      <c r="Q20" s="221">
        <f t="shared" si="5"/>
        <v>40.716000000000001</v>
      </c>
      <c r="R20" s="221">
        <f t="shared" si="6"/>
        <v>41.772000000000006</v>
      </c>
      <c r="S20" s="206">
        <f t="shared" si="7"/>
        <v>95926.896000000008</v>
      </c>
      <c r="T20" s="287">
        <f t="shared" si="2"/>
        <v>120.00000000000001</v>
      </c>
      <c r="U20" s="296">
        <f t="shared" si="8"/>
        <v>82012.36</v>
      </c>
    </row>
    <row r="21" spans="1:21" ht="76.5">
      <c r="A21" s="184" t="s">
        <v>1833</v>
      </c>
      <c r="B21" s="185">
        <v>44064</v>
      </c>
      <c r="C21" s="184" t="s">
        <v>1831</v>
      </c>
      <c r="D21" s="184" t="s">
        <v>1832</v>
      </c>
      <c r="E21" s="184" t="s">
        <v>588</v>
      </c>
      <c r="F21" s="186">
        <v>11087</v>
      </c>
      <c r="G21" s="187">
        <v>2.3E-2</v>
      </c>
      <c r="H21" s="188">
        <v>10539634.810000001</v>
      </c>
      <c r="I21" s="199">
        <f t="shared" si="0"/>
        <v>21.86449</v>
      </c>
      <c r="J21" s="213">
        <v>33.93</v>
      </c>
      <c r="K21" s="213">
        <v>34.81</v>
      </c>
      <c r="L21" s="190">
        <f t="shared" si="3"/>
        <v>376181.91</v>
      </c>
      <c r="M21" s="190">
        <f t="shared" ref="M21:N21" si="26">SUM(L21,L21*4%)</f>
        <v>391229.18639999995</v>
      </c>
      <c r="N21" s="190">
        <f t="shared" si="26"/>
        <v>406878.35385599994</v>
      </c>
      <c r="O21" s="220">
        <v>7388093.0099999998</v>
      </c>
      <c r="P21" s="248">
        <f t="shared" si="4"/>
        <v>15.326611277171462</v>
      </c>
      <c r="Q21" s="221">
        <f t="shared" si="5"/>
        <v>40.716000000000001</v>
      </c>
      <c r="R21" s="221">
        <f t="shared" si="6"/>
        <v>41.772000000000006</v>
      </c>
      <c r="S21" s="206">
        <f t="shared" si="7"/>
        <v>451418.29200000002</v>
      </c>
      <c r="T21" s="287">
        <f t="shared" si="2"/>
        <v>120.00000000000001</v>
      </c>
      <c r="U21" s="296">
        <f t="shared" si="8"/>
        <v>242411.60063</v>
      </c>
    </row>
    <row r="22" spans="1:21" ht="38.25">
      <c r="A22" s="184" t="s">
        <v>1887</v>
      </c>
      <c r="B22" s="185">
        <v>44099</v>
      </c>
      <c r="C22" s="184" t="s">
        <v>324</v>
      </c>
      <c r="D22" s="184" t="s">
        <v>994</v>
      </c>
      <c r="E22" s="184" t="s">
        <v>588</v>
      </c>
      <c r="F22" s="186">
        <v>1045</v>
      </c>
      <c r="G22" s="187">
        <v>2.3E-2</v>
      </c>
      <c r="H22" s="188">
        <v>1203024.8999999999</v>
      </c>
      <c r="I22" s="199">
        <f t="shared" si="0"/>
        <v>26.478059999999996</v>
      </c>
      <c r="J22" s="213">
        <v>33.93</v>
      </c>
      <c r="K22" s="213">
        <v>34.81</v>
      </c>
      <c r="L22" s="190">
        <f t="shared" si="3"/>
        <v>35456.85</v>
      </c>
      <c r="M22" s="190">
        <f t="shared" ref="M22:N22" si="27">SUM(L22,L22*4%)</f>
        <v>36875.123999999996</v>
      </c>
      <c r="N22" s="190">
        <f t="shared" si="27"/>
        <v>38350.128959999995</v>
      </c>
      <c r="O22" s="220">
        <v>1552203.07</v>
      </c>
      <c r="P22" s="248">
        <f t="shared" si="4"/>
        <v>34.163321157894735</v>
      </c>
      <c r="Q22" s="221">
        <f t="shared" si="5"/>
        <v>40.716000000000001</v>
      </c>
      <c r="R22" s="221">
        <f t="shared" si="6"/>
        <v>41.772000000000006</v>
      </c>
      <c r="S22" s="206">
        <f t="shared" si="7"/>
        <v>42548.22</v>
      </c>
      <c r="T22" s="287">
        <f t="shared" si="2"/>
        <v>120.00000000000001</v>
      </c>
      <c r="U22" s="296">
        <f t="shared" si="8"/>
        <v>35700.670610000001</v>
      </c>
    </row>
    <row r="23" spans="1:21" ht="51">
      <c r="A23" s="184" t="s">
        <v>1935</v>
      </c>
      <c r="B23" s="185">
        <v>44153</v>
      </c>
      <c r="C23" s="184" t="s">
        <v>1934</v>
      </c>
      <c r="D23" s="184" t="s">
        <v>797</v>
      </c>
      <c r="E23" s="184" t="s">
        <v>588</v>
      </c>
      <c r="F23" s="186">
        <v>2275</v>
      </c>
      <c r="G23" s="187">
        <v>2.3E-2</v>
      </c>
      <c r="H23" s="188">
        <v>2162683.25</v>
      </c>
      <c r="I23" s="199">
        <f t="shared" si="0"/>
        <v>21.86449</v>
      </c>
      <c r="J23" s="213">
        <v>33.93</v>
      </c>
      <c r="K23" s="213">
        <v>34.81</v>
      </c>
      <c r="L23" s="190">
        <f t="shared" si="3"/>
        <v>77190.75</v>
      </c>
      <c r="M23" s="190">
        <f t="shared" ref="M23:N23" si="28">SUM(L23,L23*4%)</f>
        <v>80278.38</v>
      </c>
      <c r="N23" s="190">
        <f t="shared" si="28"/>
        <v>83489.515200000009</v>
      </c>
      <c r="O23" s="220">
        <v>2046602.38</v>
      </c>
      <c r="P23" s="248">
        <f t="shared" si="4"/>
        <v>20.690925160439559</v>
      </c>
      <c r="Q23" s="221">
        <f t="shared" si="5"/>
        <v>40.716000000000001</v>
      </c>
      <c r="R23" s="221">
        <f t="shared" si="6"/>
        <v>41.772000000000006</v>
      </c>
      <c r="S23" s="206">
        <f t="shared" si="7"/>
        <v>92628.900000000009</v>
      </c>
      <c r="T23" s="287">
        <f t="shared" si="2"/>
        <v>120.00000000000001</v>
      </c>
      <c r="U23" s="296">
        <f t="shared" si="8"/>
        <v>49741.714749999999</v>
      </c>
    </row>
    <row r="24" spans="1:21" ht="38.25">
      <c r="A24" s="192" t="s">
        <v>2169</v>
      </c>
      <c r="B24" s="193">
        <v>44391</v>
      </c>
      <c r="C24" s="192" t="s">
        <v>2168</v>
      </c>
      <c r="D24" s="192" t="s">
        <v>602</v>
      </c>
      <c r="E24" s="192" t="s">
        <v>588</v>
      </c>
      <c r="F24" s="194">
        <v>85642</v>
      </c>
      <c r="G24" s="187">
        <v>2.3E-2</v>
      </c>
      <c r="H24" s="195">
        <v>193509811.84</v>
      </c>
      <c r="I24" s="199">
        <f t="shared" si="0"/>
        <v>51.968959999999996</v>
      </c>
      <c r="J24" s="213">
        <v>33.93</v>
      </c>
      <c r="K24" s="213">
        <v>34.81</v>
      </c>
      <c r="L24" s="190">
        <f t="shared" si="3"/>
        <v>2981198.02</v>
      </c>
      <c r="M24" s="190">
        <f t="shared" ref="M24:N24" si="29">SUM(L24,L24*4%)</f>
        <v>3100445.9408</v>
      </c>
      <c r="N24" s="190">
        <f t="shared" si="29"/>
        <v>3224463.778432</v>
      </c>
      <c r="O24" s="220">
        <v>87583644.390000001</v>
      </c>
      <c r="P24" s="248">
        <f t="shared" si="4"/>
        <v>23.521447665514582</v>
      </c>
      <c r="Q24" s="221">
        <f t="shared" si="5"/>
        <v>40.716000000000001</v>
      </c>
      <c r="R24" s="221">
        <f t="shared" si="6"/>
        <v>41.772000000000006</v>
      </c>
      <c r="S24" s="206">
        <f t="shared" si="7"/>
        <v>3486999.6720000003</v>
      </c>
      <c r="T24" s="287">
        <f t="shared" si="2"/>
        <v>116.96638896868717</v>
      </c>
      <c r="U24" s="296">
        <f t="shared" si="8"/>
        <v>4450725.6723199999</v>
      </c>
    </row>
    <row r="25" spans="1:21" ht="38.25">
      <c r="A25" s="184" t="s">
        <v>2296</v>
      </c>
      <c r="B25" s="185">
        <v>44540</v>
      </c>
      <c r="C25" s="184" t="s">
        <v>1495</v>
      </c>
      <c r="D25" s="184" t="s">
        <v>2295</v>
      </c>
      <c r="E25" s="184" t="s">
        <v>588</v>
      </c>
      <c r="F25" s="186">
        <v>5167</v>
      </c>
      <c r="G25" s="187">
        <v>2.3E-2</v>
      </c>
      <c r="H25" s="188">
        <v>5948353.7400000002</v>
      </c>
      <c r="I25" s="199">
        <f t="shared" si="0"/>
        <v>26.478059999999999</v>
      </c>
      <c r="J25" s="213">
        <v>33.93</v>
      </c>
      <c r="K25" s="213">
        <v>34.81</v>
      </c>
      <c r="L25" s="190">
        <f t="shared" si="3"/>
        <v>175316.31</v>
      </c>
      <c r="M25" s="190">
        <f t="shared" ref="M25:N25" si="30">SUM(L25,L25*4%)</f>
        <v>182328.96239999999</v>
      </c>
      <c r="N25" s="190">
        <f t="shared" si="30"/>
        <v>189622.12089599998</v>
      </c>
      <c r="O25" s="220">
        <v>5372405.0700000003</v>
      </c>
      <c r="P25" s="248">
        <f t="shared" si="4"/>
        <v>23.914324871298628</v>
      </c>
      <c r="Q25" s="221">
        <f t="shared" si="5"/>
        <v>40.716000000000001</v>
      </c>
      <c r="R25" s="221">
        <f t="shared" si="6"/>
        <v>41.772000000000006</v>
      </c>
      <c r="S25" s="206">
        <f t="shared" si="7"/>
        <v>210379.57200000001</v>
      </c>
      <c r="T25" s="287">
        <f t="shared" si="2"/>
        <v>120.00000000000001</v>
      </c>
      <c r="U25" s="296">
        <f t="shared" si="8"/>
        <v>136812.13602000001</v>
      </c>
    </row>
    <row r="26" spans="1:21" ht="38.25">
      <c r="A26" s="192" t="s">
        <v>2335</v>
      </c>
      <c r="B26" s="193">
        <v>44572</v>
      </c>
      <c r="C26" s="192" t="s">
        <v>2130</v>
      </c>
      <c r="D26" s="192" t="s">
        <v>2334</v>
      </c>
      <c r="E26" s="192" t="s">
        <v>588</v>
      </c>
      <c r="F26" s="194">
        <v>653</v>
      </c>
      <c r="G26" s="187">
        <v>2.3E-2</v>
      </c>
      <c r="H26" s="195">
        <v>751746.66</v>
      </c>
      <c r="I26" s="199">
        <f t="shared" si="0"/>
        <v>26.478060000000003</v>
      </c>
      <c r="J26" s="213">
        <v>33.93</v>
      </c>
      <c r="K26" s="213">
        <v>34.81</v>
      </c>
      <c r="L26" s="190">
        <f t="shared" si="3"/>
        <v>22156.29</v>
      </c>
      <c r="M26" s="190">
        <f t="shared" ref="M26:N26" si="31">SUM(L26,L26*4%)</f>
        <v>23042.5416</v>
      </c>
      <c r="N26" s="190">
        <f t="shared" si="31"/>
        <v>23964.243264000001</v>
      </c>
      <c r="O26" s="220">
        <v>969941.25</v>
      </c>
      <c r="P26" s="248">
        <f t="shared" si="4"/>
        <v>34.16332120980092</v>
      </c>
      <c r="Q26" s="221">
        <f t="shared" si="5"/>
        <v>40.716000000000001</v>
      </c>
      <c r="R26" s="221">
        <f t="shared" si="6"/>
        <v>41.772000000000006</v>
      </c>
      <c r="S26" s="206">
        <f t="shared" si="7"/>
        <v>26587.548000000003</v>
      </c>
      <c r="T26" s="287">
        <f t="shared" si="2"/>
        <v>120</v>
      </c>
      <c r="U26" s="296">
        <f t="shared" si="8"/>
        <v>22308.64875</v>
      </c>
    </row>
    <row r="27" spans="1:21" ht="63.75">
      <c r="A27" s="192" t="s">
        <v>478</v>
      </c>
      <c r="B27" s="193">
        <v>42713</v>
      </c>
      <c r="C27" s="192" t="s">
        <v>353</v>
      </c>
      <c r="D27" s="192" t="s">
        <v>476</v>
      </c>
      <c r="E27" s="192" t="s">
        <v>477</v>
      </c>
      <c r="F27" s="194">
        <v>12741</v>
      </c>
      <c r="G27" s="187">
        <v>2.3E-2</v>
      </c>
      <c r="H27" s="195">
        <v>105804321.84</v>
      </c>
      <c r="I27" s="199">
        <f t="shared" si="0"/>
        <v>190.99751999999998</v>
      </c>
      <c r="J27" s="213">
        <v>33.93</v>
      </c>
      <c r="K27" s="213">
        <v>34.81</v>
      </c>
      <c r="L27" s="190">
        <f t="shared" si="3"/>
        <v>443514.21</v>
      </c>
      <c r="M27" s="190">
        <f t="shared" ref="M27:N27" si="32">SUM(L27,L27*4%)</f>
        <v>461254.77840000001</v>
      </c>
      <c r="N27" s="190">
        <f t="shared" si="32"/>
        <v>479704.96953599999</v>
      </c>
      <c r="O27" s="220">
        <v>16922873.109999999</v>
      </c>
      <c r="P27" s="248">
        <f t="shared" si="4"/>
        <v>30.54909987677576</v>
      </c>
      <c r="Q27" s="221">
        <f t="shared" si="5"/>
        <v>40.716000000000001</v>
      </c>
      <c r="R27" s="221">
        <f t="shared" si="6"/>
        <v>41.772000000000006</v>
      </c>
      <c r="S27" s="206">
        <f t="shared" si="7"/>
        <v>518762.55600000004</v>
      </c>
      <c r="T27" s="287">
        <f t="shared" si="2"/>
        <v>116.96638896868717</v>
      </c>
      <c r="U27" s="296">
        <f t="shared" si="8"/>
        <v>2433499.4023199999</v>
      </c>
    </row>
    <row r="28" spans="1:21" ht="38.25">
      <c r="A28" s="192" t="s">
        <v>140</v>
      </c>
      <c r="B28" s="193">
        <v>42457</v>
      </c>
      <c r="C28" s="192" t="s">
        <v>138</v>
      </c>
      <c r="D28" s="192" t="s">
        <v>98</v>
      </c>
      <c r="E28" s="192" t="s">
        <v>139</v>
      </c>
      <c r="F28" s="194">
        <v>1989</v>
      </c>
      <c r="G28" s="187">
        <v>2.3E-2</v>
      </c>
      <c r="H28" s="195">
        <v>3073422.69</v>
      </c>
      <c r="I28" s="199">
        <f t="shared" si="0"/>
        <v>35.539829999999995</v>
      </c>
      <c r="J28" s="213">
        <v>33.93</v>
      </c>
      <c r="K28" s="213">
        <v>34.81</v>
      </c>
      <c r="L28" s="190">
        <f t="shared" si="3"/>
        <v>69237.090000000011</v>
      </c>
      <c r="M28" s="190">
        <f t="shared" ref="M28:N28" si="33">SUM(L28,L28*4%)</f>
        <v>72006.573600000018</v>
      </c>
      <c r="N28" s="190">
        <f t="shared" si="33"/>
        <v>74886.83654400002</v>
      </c>
      <c r="O28" s="220">
        <v>3566474.58</v>
      </c>
      <c r="P28" s="248">
        <f t="shared" si="4"/>
        <v>41.241284736048271</v>
      </c>
      <c r="Q28" s="221">
        <f t="shared" si="5"/>
        <v>40.716000000000001</v>
      </c>
      <c r="R28" s="221">
        <f t="shared" si="6"/>
        <v>41.772000000000006</v>
      </c>
      <c r="S28" s="206">
        <f t="shared" si="7"/>
        <v>82028.915340000007</v>
      </c>
      <c r="T28" s="287">
        <f t="shared" si="2"/>
        <v>118.47539424317226</v>
      </c>
      <c r="U28" s="296">
        <f t="shared" si="8"/>
        <v>69237.090000000011</v>
      </c>
    </row>
    <row r="29" spans="1:21" ht="38.25">
      <c r="A29" s="184" t="s">
        <v>141</v>
      </c>
      <c r="B29" s="185">
        <v>42457</v>
      </c>
      <c r="C29" s="184" t="s">
        <v>138</v>
      </c>
      <c r="D29" s="184" t="s">
        <v>98</v>
      </c>
      <c r="E29" s="184" t="s">
        <v>139</v>
      </c>
      <c r="F29" s="186">
        <v>4256</v>
      </c>
      <c r="G29" s="187">
        <v>2.3E-2</v>
      </c>
      <c r="H29" s="188">
        <v>6406386.5599999996</v>
      </c>
      <c r="I29" s="199">
        <f t="shared" si="0"/>
        <v>34.620979999999996</v>
      </c>
      <c r="J29" s="213">
        <v>33.93</v>
      </c>
      <c r="K29" s="213">
        <v>34.81</v>
      </c>
      <c r="L29" s="190">
        <f t="shared" si="3"/>
        <v>147346.89087999999</v>
      </c>
      <c r="M29" s="190">
        <f t="shared" ref="M29:N29" si="34">SUM(L29,L29*4%)</f>
        <v>153240.7665152</v>
      </c>
      <c r="N29" s="190">
        <f t="shared" si="34"/>
        <v>159370.397175808</v>
      </c>
      <c r="O29" s="220">
        <v>6595063.6500000004</v>
      </c>
      <c r="P29" s="248">
        <f t="shared" si="4"/>
        <v>35.640616529605268</v>
      </c>
      <c r="Q29" s="221">
        <f t="shared" si="5"/>
        <v>40.716000000000001</v>
      </c>
      <c r="R29" s="221">
        <f t="shared" si="6"/>
        <v>41.772000000000006</v>
      </c>
      <c r="S29" s="206">
        <f t="shared" si="7"/>
        <v>173287.296</v>
      </c>
      <c r="T29" s="287">
        <f t="shared" si="2"/>
        <v>117.60498980675879</v>
      </c>
      <c r="U29" s="296">
        <f t="shared" si="8"/>
        <v>148151.36000000002</v>
      </c>
    </row>
    <row r="30" spans="1:21" ht="38.25">
      <c r="A30" s="192" t="s">
        <v>319</v>
      </c>
      <c r="B30" s="193">
        <v>42612</v>
      </c>
      <c r="C30" s="192" t="s">
        <v>317</v>
      </c>
      <c r="D30" s="192" t="s">
        <v>318</v>
      </c>
      <c r="E30" s="192" t="s">
        <v>139</v>
      </c>
      <c r="F30" s="194">
        <v>9819</v>
      </c>
      <c r="G30" s="187">
        <v>2.3E-2</v>
      </c>
      <c r="H30" s="195">
        <v>13818493.18</v>
      </c>
      <c r="I30" s="199">
        <f t="shared" si="0"/>
        <v>32.368402397392813</v>
      </c>
      <c r="J30" s="213">
        <v>33.93</v>
      </c>
      <c r="K30" s="213">
        <v>34.81</v>
      </c>
      <c r="L30" s="190">
        <f t="shared" si="3"/>
        <v>333158.67</v>
      </c>
      <c r="M30" s="190">
        <f t="shared" ref="M30:N30" si="35">SUM(L30,L30*4%)</f>
        <v>346485.01679999998</v>
      </c>
      <c r="N30" s="190">
        <f t="shared" si="35"/>
        <v>360344.417472</v>
      </c>
      <c r="O30" s="220">
        <v>9188403.4800000004</v>
      </c>
      <c r="P30" s="248">
        <f t="shared" si="4"/>
        <v>21.52289235563703</v>
      </c>
      <c r="Q30" s="221">
        <f t="shared" si="5"/>
        <v>40.716000000000001</v>
      </c>
      <c r="R30" s="221">
        <f t="shared" si="6"/>
        <v>41.772000000000006</v>
      </c>
      <c r="S30" s="206">
        <f t="shared" si="7"/>
        <v>399790.40400000004</v>
      </c>
      <c r="T30" s="287">
        <f t="shared" si="2"/>
        <v>120.00000000000001</v>
      </c>
      <c r="U30" s="296">
        <f t="shared" si="8"/>
        <v>317825.34314000001</v>
      </c>
    </row>
    <row r="31" spans="1:21" ht="38.25">
      <c r="A31" s="192" t="s">
        <v>341</v>
      </c>
      <c r="B31" s="193">
        <v>42622</v>
      </c>
      <c r="C31" s="192" t="s">
        <v>255</v>
      </c>
      <c r="D31" s="192" t="s">
        <v>335</v>
      </c>
      <c r="E31" s="192" t="s">
        <v>139</v>
      </c>
      <c r="F31" s="194">
        <v>34300</v>
      </c>
      <c r="G31" s="187">
        <v>2.3E-2</v>
      </c>
      <c r="H31" s="195">
        <v>34294512</v>
      </c>
      <c r="I31" s="199">
        <f t="shared" si="0"/>
        <v>22.996319999999997</v>
      </c>
      <c r="J31" s="213">
        <v>33.93</v>
      </c>
      <c r="K31" s="213">
        <v>34.81</v>
      </c>
      <c r="L31" s="190">
        <f t="shared" si="3"/>
        <v>1163799</v>
      </c>
      <c r="M31" s="190">
        <f t="shared" ref="M31:N31" si="36">SUM(L31,L31*4%)</f>
        <v>1210350.96</v>
      </c>
      <c r="N31" s="190">
        <f t="shared" si="36"/>
        <v>1258764.9983999999</v>
      </c>
      <c r="O31" s="220">
        <v>45558005.479999997</v>
      </c>
      <c r="P31" s="248">
        <f t="shared" si="4"/>
        <v>30.549099884548102</v>
      </c>
      <c r="Q31" s="221">
        <f t="shared" si="5"/>
        <v>40.716000000000001</v>
      </c>
      <c r="R31" s="221">
        <f t="shared" si="6"/>
        <v>41.772000000000006</v>
      </c>
      <c r="S31" s="206">
        <f t="shared" si="7"/>
        <v>1396558.8</v>
      </c>
      <c r="T31" s="287">
        <f t="shared" si="2"/>
        <v>120</v>
      </c>
      <c r="U31" s="296">
        <f t="shared" si="8"/>
        <v>788773.77599999995</v>
      </c>
    </row>
    <row r="32" spans="1:21" ht="38.25">
      <c r="A32" s="192" t="s">
        <v>515</v>
      </c>
      <c r="B32" s="193">
        <v>42731</v>
      </c>
      <c r="C32" s="192" t="s">
        <v>513</v>
      </c>
      <c r="D32" s="192" t="s">
        <v>514</v>
      </c>
      <c r="E32" s="192" t="s">
        <v>139</v>
      </c>
      <c r="F32" s="194">
        <v>15000</v>
      </c>
      <c r="G32" s="187">
        <v>2.3E-2</v>
      </c>
      <c r="H32" s="195">
        <v>14259450</v>
      </c>
      <c r="I32" s="199">
        <f t="shared" si="0"/>
        <v>21.86449</v>
      </c>
      <c r="J32" s="213">
        <v>33.93</v>
      </c>
      <c r="K32" s="213">
        <v>34.81</v>
      </c>
      <c r="L32" s="190">
        <f t="shared" si="3"/>
        <v>508950</v>
      </c>
      <c r="M32" s="190">
        <f t="shared" ref="M32:N32" si="37">SUM(L32,L32*4%)</f>
        <v>529308</v>
      </c>
      <c r="N32" s="190">
        <f t="shared" si="37"/>
        <v>550480.31999999995</v>
      </c>
      <c r="O32" s="220">
        <v>9995616.0500000007</v>
      </c>
      <c r="P32" s="248">
        <f t="shared" si="4"/>
        <v>15.326611276666666</v>
      </c>
      <c r="Q32" s="221">
        <f t="shared" si="5"/>
        <v>40.716000000000001</v>
      </c>
      <c r="R32" s="221">
        <f t="shared" si="6"/>
        <v>41.772000000000006</v>
      </c>
      <c r="S32" s="206">
        <f t="shared" si="7"/>
        <v>610740</v>
      </c>
      <c r="T32" s="287">
        <f t="shared" si="2"/>
        <v>120</v>
      </c>
      <c r="U32" s="296">
        <f t="shared" si="8"/>
        <v>327967.34999999998</v>
      </c>
    </row>
    <row r="33" spans="1:21" ht="38.25">
      <c r="A33" s="184" t="s">
        <v>516</v>
      </c>
      <c r="B33" s="185">
        <v>42731</v>
      </c>
      <c r="C33" s="184" t="s">
        <v>513</v>
      </c>
      <c r="D33" s="184" t="s">
        <v>514</v>
      </c>
      <c r="E33" s="184" t="s">
        <v>139</v>
      </c>
      <c r="F33" s="186">
        <v>11136</v>
      </c>
      <c r="G33" s="187">
        <v>2.3E-2</v>
      </c>
      <c r="H33" s="188">
        <v>10586215.68</v>
      </c>
      <c r="I33" s="199">
        <f t="shared" si="0"/>
        <v>21.864489999999996</v>
      </c>
      <c r="J33" s="213">
        <v>33.93</v>
      </c>
      <c r="K33" s="213">
        <v>34.81</v>
      </c>
      <c r="L33" s="190">
        <f t="shared" si="3"/>
        <v>377844.47999999998</v>
      </c>
      <c r="M33" s="190">
        <f t="shared" ref="M33:N33" si="38">SUM(L33,L33*4%)</f>
        <v>392958.25919999997</v>
      </c>
      <c r="N33" s="190">
        <f t="shared" si="38"/>
        <v>408676.589568</v>
      </c>
      <c r="O33" s="220">
        <v>7420745.3499999996</v>
      </c>
      <c r="P33" s="248">
        <f t="shared" si="4"/>
        <v>15.326611265265804</v>
      </c>
      <c r="Q33" s="221">
        <f t="shared" si="5"/>
        <v>40.716000000000001</v>
      </c>
      <c r="R33" s="221">
        <f t="shared" si="6"/>
        <v>41.772000000000006</v>
      </c>
      <c r="S33" s="206">
        <f t="shared" si="7"/>
        <v>453413.37599999999</v>
      </c>
      <c r="T33" s="287">
        <f t="shared" si="2"/>
        <v>120</v>
      </c>
      <c r="U33" s="296">
        <f t="shared" si="8"/>
        <v>243482.96063999995</v>
      </c>
    </row>
    <row r="34" spans="1:21" ht="63.75">
      <c r="A34" s="184" t="s">
        <v>781</v>
      </c>
      <c r="B34" s="185">
        <v>42993</v>
      </c>
      <c r="C34" s="184" t="s">
        <v>777</v>
      </c>
      <c r="D34" s="184" t="s">
        <v>780</v>
      </c>
      <c r="E34" s="184" t="s">
        <v>139</v>
      </c>
      <c r="F34" s="186">
        <v>20221</v>
      </c>
      <c r="G34" s="187">
        <v>2.3E-2</v>
      </c>
      <c r="H34" s="188">
        <v>55601481.490000002</v>
      </c>
      <c r="I34" s="199">
        <f t="shared" si="0"/>
        <v>63.242869999999996</v>
      </c>
      <c r="J34" s="213">
        <v>33.93</v>
      </c>
      <c r="K34" s="213">
        <v>34.81</v>
      </c>
      <c r="L34" s="190">
        <f t="shared" si="3"/>
        <v>703893.01</v>
      </c>
      <c r="M34" s="190">
        <f t="shared" ref="M34:N34" si="39">SUM(L34,L34*4%)</f>
        <v>732048.7304</v>
      </c>
      <c r="N34" s="190">
        <f t="shared" si="39"/>
        <v>761330.67961600004</v>
      </c>
      <c r="O34" s="220">
        <v>18021300.469999999</v>
      </c>
      <c r="P34" s="248">
        <f t="shared" si="4"/>
        <v>20.497992720933681</v>
      </c>
      <c r="Q34" s="221">
        <f t="shared" si="5"/>
        <v>40.716000000000001</v>
      </c>
      <c r="R34" s="221">
        <f t="shared" si="6"/>
        <v>41.772000000000006</v>
      </c>
      <c r="S34" s="206">
        <f t="shared" si="7"/>
        <v>823318.23600000003</v>
      </c>
      <c r="T34" s="287">
        <f t="shared" ref="T34:T65" si="40">S34/L34*100</f>
        <v>116.96638896868717</v>
      </c>
      <c r="U34" s="296">
        <f t="shared" si="8"/>
        <v>1278834.07427</v>
      </c>
    </row>
    <row r="35" spans="1:21" ht="38.25">
      <c r="A35" s="184" t="s">
        <v>794</v>
      </c>
      <c r="B35" s="185">
        <v>42999</v>
      </c>
      <c r="C35" s="184" t="s">
        <v>792</v>
      </c>
      <c r="D35" s="184" t="s">
        <v>793</v>
      </c>
      <c r="E35" s="184" t="s">
        <v>139</v>
      </c>
      <c r="F35" s="186">
        <v>30868</v>
      </c>
      <c r="G35" s="187">
        <v>2.3E-2</v>
      </c>
      <c r="H35" s="188">
        <v>31987273.68</v>
      </c>
      <c r="I35" s="199">
        <f t="shared" si="0"/>
        <v>23.83398</v>
      </c>
      <c r="J35" s="213">
        <v>33.93</v>
      </c>
      <c r="K35" s="213">
        <v>34.81</v>
      </c>
      <c r="L35" s="190">
        <f t="shared" si="3"/>
        <v>1047351.24</v>
      </c>
      <c r="M35" s="190">
        <f t="shared" ref="M35:N35" si="41">SUM(L35,L35*4%)</f>
        <v>1089245.2896</v>
      </c>
      <c r="N35" s="190">
        <f t="shared" si="41"/>
        <v>1132815.101184</v>
      </c>
      <c r="O35" s="220">
        <v>40999548.490000002</v>
      </c>
      <c r="P35" s="248">
        <f t="shared" si="4"/>
        <v>30.549099885642089</v>
      </c>
      <c r="Q35" s="221">
        <f t="shared" si="5"/>
        <v>40.716000000000001</v>
      </c>
      <c r="R35" s="221">
        <f t="shared" si="6"/>
        <v>41.772000000000006</v>
      </c>
      <c r="S35" s="206">
        <f t="shared" si="7"/>
        <v>1256821.4880000001</v>
      </c>
      <c r="T35" s="287">
        <f t="shared" si="40"/>
        <v>120.00000000000001</v>
      </c>
      <c r="U35" s="296">
        <f t="shared" si="8"/>
        <v>735707.29463999998</v>
      </c>
    </row>
    <row r="36" spans="1:21" ht="38.25">
      <c r="A36" s="192" t="s">
        <v>795</v>
      </c>
      <c r="B36" s="193">
        <v>42999</v>
      </c>
      <c r="C36" s="192" t="s">
        <v>792</v>
      </c>
      <c r="D36" s="192" t="s">
        <v>98</v>
      </c>
      <c r="E36" s="192" t="s">
        <v>139</v>
      </c>
      <c r="F36" s="194">
        <v>13805</v>
      </c>
      <c r="G36" s="187">
        <v>2.3E-2</v>
      </c>
      <c r="H36" s="195">
        <v>37959470.450000003</v>
      </c>
      <c r="I36" s="199">
        <f t="shared" si="0"/>
        <v>63.242870000000003</v>
      </c>
      <c r="J36" s="213">
        <v>33.93</v>
      </c>
      <c r="K36" s="213">
        <v>34.81</v>
      </c>
      <c r="L36" s="190">
        <f t="shared" si="3"/>
        <v>480552.05000000005</v>
      </c>
      <c r="M36" s="190">
        <f t="shared" ref="M36:N36" si="42">SUM(L36,L36*4%)</f>
        <v>499774.13200000004</v>
      </c>
      <c r="N36" s="190">
        <f t="shared" si="42"/>
        <v>519765.09728000005</v>
      </c>
      <c r="O36" s="220">
        <v>18336101.039999999</v>
      </c>
      <c r="P36" s="248">
        <f t="shared" si="4"/>
        <v>30.549099885548713</v>
      </c>
      <c r="Q36" s="221">
        <f t="shared" si="5"/>
        <v>40.716000000000001</v>
      </c>
      <c r="R36" s="221">
        <f t="shared" si="6"/>
        <v>41.772000000000006</v>
      </c>
      <c r="S36" s="206">
        <f t="shared" si="7"/>
        <v>562084.38</v>
      </c>
      <c r="T36" s="287">
        <f t="shared" si="40"/>
        <v>116.96638896868714</v>
      </c>
      <c r="U36" s="296">
        <f t="shared" si="8"/>
        <v>873067.82035000005</v>
      </c>
    </row>
    <row r="37" spans="1:21" ht="38.25">
      <c r="A37" s="184" t="s">
        <v>841</v>
      </c>
      <c r="B37" s="185">
        <v>43041</v>
      </c>
      <c r="C37" s="184" t="s">
        <v>839</v>
      </c>
      <c r="D37" s="184" t="s">
        <v>840</v>
      </c>
      <c r="E37" s="184" t="s">
        <v>139</v>
      </c>
      <c r="F37" s="186">
        <v>4080</v>
      </c>
      <c r="G37" s="187">
        <v>2.3E-2</v>
      </c>
      <c r="H37" s="188">
        <v>6154108.7999999998</v>
      </c>
      <c r="I37" s="199">
        <f t="shared" si="0"/>
        <v>34.692279999999997</v>
      </c>
      <c r="J37" s="213">
        <v>33.93</v>
      </c>
      <c r="K37" s="213">
        <v>34.81</v>
      </c>
      <c r="L37" s="190">
        <f t="shared" si="3"/>
        <v>141544.5024</v>
      </c>
      <c r="M37" s="190">
        <f t="shared" ref="M37:N37" si="43">SUM(L37,L37*4%)</f>
        <v>147206.282496</v>
      </c>
      <c r="N37" s="190">
        <f t="shared" si="43"/>
        <v>153094.53379583999</v>
      </c>
      <c r="O37" s="220">
        <v>8209932.6699999999</v>
      </c>
      <c r="P37" s="248">
        <f t="shared" si="4"/>
        <v>46.281483188725495</v>
      </c>
      <c r="Q37" s="221">
        <f t="shared" si="5"/>
        <v>40.716000000000001</v>
      </c>
      <c r="R37" s="221">
        <f t="shared" si="6"/>
        <v>41.772000000000006</v>
      </c>
      <c r="S37" s="206">
        <f t="shared" si="7"/>
        <v>170429.76</v>
      </c>
      <c r="T37" s="287">
        <f t="shared" si="40"/>
        <v>120.40719145585128</v>
      </c>
      <c r="U37" s="296">
        <f t="shared" si="8"/>
        <v>142024.80000000002</v>
      </c>
    </row>
    <row r="38" spans="1:21" ht="51">
      <c r="A38" s="184" t="s">
        <v>913</v>
      </c>
      <c r="B38" s="185">
        <v>43082</v>
      </c>
      <c r="C38" s="184" t="s">
        <v>911</v>
      </c>
      <c r="D38" s="184" t="s">
        <v>912</v>
      </c>
      <c r="E38" s="184" t="s">
        <v>139</v>
      </c>
      <c r="F38" s="186">
        <v>4991</v>
      </c>
      <c r="G38" s="187">
        <v>2.3E-2</v>
      </c>
      <c r="H38" s="188">
        <v>4695482.8899999997</v>
      </c>
      <c r="I38" s="199">
        <f t="shared" si="0"/>
        <v>21.638169999999995</v>
      </c>
      <c r="J38" s="213">
        <v>33.93</v>
      </c>
      <c r="K38" s="213">
        <v>34.81</v>
      </c>
      <c r="L38" s="190">
        <f t="shared" si="3"/>
        <v>169344.63</v>
      </c>
      <c r="M38" s="190">
        <f t="shared" ref="M38:N38" si="44">SUM(L38,L38*4%)</f>
        <v>176118.41520000002</v>
      </c>
      <c r="N38" s="190">
        <f t="shared" si="44"/>
        <v>183163.15180800002</v>
      </c>
      <c r="O38" s="220">
        <v>3807114.35</v>
      </c>
      <c r="P38" s="248">
        <f t="shared" si="4"/>
        <v>17.544305760368665</v>
      </c>
      <c r="Q38" s="221">
        <f t="shared" si="5"/>
        <v>40.716000000000001</v>
      </c>
      <c r="R38" s="221">
        <f t="shared" si="6"/>
        <v>41.772000000000006</v>
      </c>
      <c r="S38" s="206">
        <f t="shared" si="7"/>
        <v>203213.55600000001</v>
      </c>
      <c r="T38" s="287">
        <f t="shared" si="40"/>
        <v>120</v>
      </c>
      <c r="U38" s="296">
        <f t="shared" si="8"/>
        <v>107996.10646999997</v>
      </c>
    </row>
    <row r="39" spans="1:21" ht="38.25">
      <c r="A39" s="192" t="s">
        <v>1120</v>
      </c>
      <c r="B39" s="193">
        <v>43297</v>
      </c>
      <c r="C39" s="192" t="s">
        <v>1118</v>
      </c>
      <c r="D39" s="192" t="s">
        <v>1119</v>
      </c>
      <c r="E39" s="192" t="s">
        <v>139</v>
      </c>
      <c r="F39" s="194">
        <v>4029</v>
      </c>
      <c r="G39" s="187">
        <v>2.3E-2</v>
      </c>
      <c r="H39" s="195">
        <v>4503978.8099999996</v>
      </c>
      <c r="I39" s="199">
        <f t="shared" si="0"/>
        <v>25.711469999999995</v>
      </c>
      <c r="J39" s="213">
        <v>33.93</v>
      </c>
      <c r="K39" s="213">
        <v>34.81</v>
      </c>
      <c r="L39" s="190">
        <f t="shared" si="3"/>
        <v>136703.97</v>
      </c>
      <c r="M39" s="190">
        <f t="shared" ref="M39:N39" si="45">SUM(L39,L39*4%)</f>
        <v>142172.12880000001</v>
      </c>
      <c r="N39" s="190">
        <f t="shared" si="45"/>
        <v>147859.01395200001</v>
      </c>
      <c r="O39" s="220">
        <v>5935859.5</v>
      </c>
      <c r="P39" s="248">
        <f t="shared" si="4"/>
        <v>33.8855220898486</v>
      </c>
      <c r="Q39" s="221">
        <f t="shared" si="5"/>
        <v>40.716000000000001</v>
      </c>
      <c r="R39" s="221">
        <f t="shared" si="6"/>
        <v>41.772000000000006</v>
      </c>
      <c r="S39" s="206">
        <f t="shared" si="7"/>
        <v>164044.764</v>
      </c>
      <c r="T39" s="287">
        <f t="shared" si="40"/>
        <v>120</v>
      </c>
      <c r="U39" s="296">
        <f t="shared" si="8"/>
        <v>103591.51262999998</v>
      </c>
    </row>
    <row r="40" spans="1:21" ht="38.25">
      <c r="A40" s="184" t="s">
        <v>1148</v>
      </c>
      <c r="B40" s="185">
        <v>43364</v>
      </c>
      <c r="C40" s="184" t="s">
        <v>769</v>
      </c>
      <c r="D40" s="184" t="s">
        <v>147</v>
      </c>
      <c r="E40" s="184" t="s">
        <v>139</v>
      </c>
      <c r="F40" s="186">
        <v>1357</v>
      </c>
      <c r="G40" s="187">
        <v>2.3E-2</v>
      </c>
      <c r="H40" s="188">
        <v>7987722.6699999999</v>
      </c>
      <c r="I40" s="199">
        <f t="shared" si="0"/>
        <v>135.38513</v>
      </c>
      <c r="J40" s="213">
        <v>33.93</v>
      </c>
      <c r="K40" s="213">
        <v>34.81</v>
      </c>
      <c r="L40" s="190">
        <f t="shared" si="3"/>
        <v>47237.170000000006</v>
      </c>
      <c r="M40" s="190">
        <f t="shared" ref="M40:N40" si="46">SUM(L40,L40*4%)</f>
        <v>49126.656800000004</v>
      </c>
      <c r="N40" s="190">
        <f t="shared" si="46"/>
        <v>51091.723072000008</v>
      </c>
      <c r="O40" s="220">
        <v>2710360.21</v>
      </c>
      <c r="P40" s="248">
        <f t="shared" si="4"/>
        <v>45.938308644067796</v>
      </c>
      <c r="Q40" s="221">
        <f t="shared" si="5"/>
        <v>40.716000000000001</v>
      </c>
      <c r="R40" s="221">
        <f t="shared" si="6"/>
        <v>41.772000000000006</v>
      </c>
      <c r="S40" s="206">
        <f t="shared" si="7"/>
        <v>56684.604000000007</v>
      </c>
      <c r="T40" s="287">
        <f t="shared" si="40"/>
        <v>120</v>
      </c>
      <c r="U40" s="296">
        <f t="shared" si="8"/>
        <v>47237.170000000006</v>
      </c>
    </row>
    <row r="41" spans="1:21" ht="38.25">
      <c r="A41" s="192" t="s">
        <v>1195</v>
      </c>
      <c r="B41" s="193">
        <v>43393</v>
      </c>
      <c r="C41" s="192" t="s">
        <v>324</v>
      </c>
      <c r="D41" s="192" t="s">
        <v>1194</v>
      </c>
      <c r="E41" s="192" t="s">
        <v>139</v>
      </c>
      <c r="F41" s="194">
        <v>226</v>
      </c>
      <c r="G41" s="187">
        <v>2.3E-2</v>
      </c>
      <c r="H41" s="195">
        <v>356239.28</v>
      </c>
      <c r="I41" s="199">
        <f t="shared" si="0"/>
        <v>36.254440000000002</v>
      </c>
      <c r="J41" s="213">
        <v>33.93</v>
      </c>
      <c r="K41" s="213">
        <v>34.81</v>
      </c>
      <c r="L41" s="190">
        <f t="shared" si="3"/>
        <v>7867.06</v>
      </c>
      <c r="M41" s="190">
        <f t="shared" ref="M41:N41" si="47">SUM(L41,L41*4%)</f>
        <v>8181.7424000000001</v>
      </c>
      <c r="N41" s="190">
        <f t="shared" si="47"/>
        <v>8509.0120960000004</v>
      </c>
      <c r="O41" s="220">
        <v>335691.76</v>
      </c>
      <c r="P41" s="248">
        <f t="shared" si="4"/>
        <v>34.163320707964601</v>
      </c>
      <c r="Q41" s="221">
        <f t="shared" si="5"/>
        <v>40.716000000000001</v>
      </c>
      <c r="R41" s="221">
        <f t="shared" si="6"/>
        <v>41.772000000000006</v>
      </c>
      <c r="S41" s="206">
        <f t="shared" si="7"/>
        <v>9201.8160000000007</v>
      </c>
      <c r="T41" s="287">
        <f t="shared" si="40"/>
        <v>116.96638896868717</v>
      </c>
      <c r="U41" s="296">
        <f t="shared" si="8"/>
        <v>7720.9104799999996</v>
      </c>
    </row>
    <row r="42" spans="1:21" ht="51">
      <c r="A42" s="192" t="s">
        <v>662</v>
      </c>
      <c r="B42" s="193">
        <v>42865</v>
      </c>
      <c r="C42" s="192" t="s">
        <v>660</v>
      </c>
      <c r="D42" s="192" t="s">
        <v>393</v>
      </c>
      <c r="E42" s="192" t="s">
        <v>661</v>
      </c>
      <c r="F42" s="194">
        <v>16860</v>
      </c>
      <c r="G42" s="187">
        <v>2.3E-2</v>
      </c>
      <c r="H42" s="195">
        <v>18847625.399999999</v>
      </c>
      <c r="I42" s="199">
        <f t="shared" si="0"/>
        <v>25.711469999999998</v>
      </c>
      <c r="J42" s="213">
        <v>33.93</v>
      </c>
      <c r="K42" s="213">
        <v>34.81</v>
      </c>
      <c r="L42" s="190">
        <f t="shared" si="3"/>
        <v>572059.80000000005</v>
      </c>
      <c r="M42" s="190">
        <f t="shared" ref="M42:N42" si="48">SUM(L42,L42*4%)</f>
        <v>594942.19200000004</v>
      </c>
      <c r="N42" s="190">
        <f t="shared" si="48"/>
        <v>618739.87968000001</v>
      </c>
      <c r="O42" s="220">
        <v>21291052.280000001</v>
      </c>
      <c r="P42" s="248">
        <f t="shared" si="4"/>
        <v>29.044733240806643</v>
      </c>
      <c r="Q42" s="221">
        <f t="shared" si="5"/>
        <v>40.716000000000001</v>
      </c>
      <c r="R42" s="221">
        <f t="shared" si="6"/>
        <v>41.772000000000006</v>
      </c>
      <c r="S42" s="206">
        <f t="shared" si="7"/>
        <v>686471.76</v>
      </c>
      <c r="T42" s="287">
        <f t="shared" si="40"/>
        <v>120</v>
      </c>
      <c r="U42" s="296">
        <f t="shared" si="8"/>
        <v>433495.38419999997</v>
      </c>
    </row>
    <row r="43" spans="1:21" ht="38.25">
      <c r="A43" s="184" t="s">
        <v>2133</v>
      </c>
      <c r="B43" s="185">
        <v>44350</v>
      </c>
      <c r="C43" s="184" t="s">
        <v>2130</v>
      </c>
      <c r="D43" s="184" t="s">
        <v>2131</v>
      </c>
      <c r="E43" s="184" t="s">
        <v>2132</v>
      </c>
      <c r="F43" s="186">
        <v>2371</v>
      </c>
      <c r="G43" s="187">
        <v>2.3E-2</v>
      </c>
      <c r="H43" s="188">
        <v>2729542.62</v>
      </c>
      <c r="I43" s="199">
        <f t="shared" si="0"/>
        <v>26.478060000000003</v>
      </c>
      <c r="J43" s="213">
        <v>33.93</v>
      </c>
      <c r="K43" s="213">
        <v>34.81</v>
      </c>
      <c r="L43" s="190">
        <f t="shared" si="3"/>
        <v>80448.03</v>
      </c>
      <c r="M43" s="190">
        <f t="shared" ref="M43:N43" si="49">SUM(L43,L43*4%)</f>
        <v>83665.951199999996</v>
      </c>
      <c r="N43" s="190">
        <f t="shared" si="49"/>
        <v>87012.589247999989</v>
      </c>
      <c r="O43" s="220">
        <v>2852652.18</v>
      </c>
      <c r="P43" s="248">
        <f t="shared" si="4"/>
        <v>27.672290231969633</v>
      </c>
      <c r="Q43" s="221">
        <f t="shared" si="5"/>
        <v>40.716000000000001</v>
      </c>
      <c r="R43" s="221">
        <f t="shared" si="6"/>
        <v>41.772000000000006</v>
      </c>
      <c r="S43" s="206">
        <f t="shared" si="7"/>
        <v>96537.635999999999</v>
      </c>
      <c r="T43" s="287">
        <f t="shared" si="40"/>
        <v>120</v>
      </c>
      <c r="U43" s="296">
        <f t="shared" si="8"/>
        <v>62779.480260000004</v>
      </c>
    </row>
    <row r="44" spans="1:21" ht="51">
      <c r="A44" s="184" t="s">
        <v>154</v>
      </c>
      <c r="B44" s="185">
        <v>42486</v>
      </c>
      <c r="C44" s="184" t="s">
        <v>151</v>
      </c>
      <c r="D44" s="184" t="s">
        <v>152</v>
      </c>
      <c r="E44" s="184" t="s">
        <v>153</v>
      </c>
      <c r="F44" s="186">
        <v>2325</v>
      </c>
      <c r="G44" s="187">
        <v>2.3E-2</v>
      </c>
      <c r="H44" s="188">
        <v>3578849.25</v>
      </c>
      <c r="I44" s="199">
        <f t="shared" si="0"/>
        <v>35.403669999999998</v>
      </c>
      <c r="J44" s="213">
        <v>33.93</v>
      </c>
      <c r="K44" s="213">
        <v>34.81</v>
      </c>
      <c r="L44" s="190">
        <f t="shared" si="3"/>
        <v>80933.25</v>
      </c>
      <c r="M44" s="190">
        <f t="shared" ref="M44:N44" si="50">SUM(L44,L44*4%)</f>
        <v>84170.58</v>
      </c>
      <c r="N44" s="190">
        <f t="shared" si="50"/>
        <v>87537.403200000001</v>
      </c>
      <c r="O44" s="220">
        <v>3209910.6</v>
      </c>
      <c r="P44" s="248">
        <f t="shared" si="4"/>
        <v>31.753954322580643</v>
      </c>
      <c r="Q44" s="221">
        <f t="shared" si="5"/>
        <v>40.716000000000001</v>
      </c>
      <c r="R44" s="221">
        <f t="shared" si="6"/>
        <v>41.772000000000006</v>
      </c>
      <c r="S44" s="206">
        <f t="shared" si="7"/>
        <v>94664.7</v>
      </c>
      <c r="T44" s="287">
        <f t="shared" si="40"/>
        <v>116.96638896868717</v>
      </c>
      <c r="U44" s="296">
        <f t="shared" si="8"/>
        <v>82313.532749999998</v>
      </c>
    </row>
    <row r="45" spans="1:21" ht="51">
      <c r="A45" s="192" t="s">
        <v>395</v>
      </c>
      <c r="B45" s="193">
        <v>42660</v>
      </c>
      <c r="C45" s="192" t="s">
        <v>392</v>
      </c>
      <c r="D45" s="192" t="s">
        <v>393</v>
      </c>
      <c r="E45" s="192" t="s">
        <v>394</v>
      </c>
      <c r="F45" s="194">
        <v>8719</v>
      </c>
      <c r="G45" s="187">
        <v>2.3E-2</v>
      </c>
      <c r="H45" s="195">
        <v>12230228.49</v>
      </c>
      <c r="I45" s="199">
        <f t="shared" si="0"/>
        <v>32.262330000000006</v>
      </c>
      <c r="J45" s="213">
        <v>33.93</v>
      </c>
      <c r="K45" s="213">
        <v>34.81</v>
      </c>
      <c r="L45" s="190">
        <f t="shared" si="3"/>
        <v>295835.67</v>
      </c>
      <c r="M45" s="190">
        <f t="shared" ref="M45:N45" si="51">SUM(L45,L45*4%)</f>
        <v>307669.0968</v>
      </c>
      <c r="N45" s="190">
        <f t="shared" si="51"/>
        <v>319975.86067199998</v>
      </c>
      <c r="O45" s="220">
        <v>11561003.5</v>
      </c>
      <c r="P45" s="248">
        <f t="shared" si="4"/>
        <v>30.496969893336388</v>
      </c>
      <c r="Q45" s="221">
        <f t="shared" si="5"/>
        <v>40.716000000000001</v>
      </c>
      <c r="R45" s="221">
        <f t="shared" si="6"/>
        <v>41.772000000000006</v>
      </c>
      <c r="S45" s="206">
        <f t="shared" si="7"/>
        <v>355002.804</v>
      </c>
      <c r="T45" s="287">
        <f t="shared" si="40"/>
        <v>120.00000000000001</v>
      </c>
      <c r="U45" s="296">
        <f t="shared" si="8"/>
        <v>281295.25527000002</v>
      </c>
    </row>
    <row r="46" spans="1:21" ht="38.25">
      <c r="A46" s="184" t="s">
        <v>578</v>
      </c>
      <c r="B46" s="185">
        <v>42769</v>
      </c>
      <c r="C46" s="184" t="s">
        <v>576</v>
      </c>
      <c r="D46" s="184" t="s">
        <v>577</v>
      </c>
      <c r="E46" s="184" t="s">
        <v>394</v>
      </c>
      <c r="F46" s="186">
        <v>33292</v>
      </c>
      <c r="G46" s="187">
        <v>2.3E-2</v>
      </c>
      <c r="H46" s="188">
        <v>33076933.68</v>
      </c>
      <c r="I46" s="199">
        <f t="shared" si="0"/>
        <v>22.851420000000001</v>
      </c>
      <c r="J46" s="213">
        <v>33.93</v>
      </c>
      <c r="K46" s="213">
        <v>34.81</v>
      </c>
      <c r="L46" s="190">
        <f t="shared" si="3"/>
        <v>1129597.56</v>
      </c>
      <c r="M46" s="190">
        <f t="shared" ref="M46:N46" si="52">SUM(L46,L46*4%)</f>
        <v>1174781.4624000001</v>
      </c>
      <c r="N46" s="190">
        <f t="shared" si="52"/>
        <v>1221772.720896</v>
      </c>
      <c r="O46" s="220">
        <v>29670398.859999999</v>
      </c>
      <c r="P46" s="248">
        <f t="shared" si="4"/>
        <v>20.497992724378229</v>
      </c>
      <c r="Q46" s="221">
        <f t="shared" si="5"/>
        <v>40.716000000000001</v>
      </c>
      <c r="R46" s="221">
        <f t="shared" si="6"/>
        <v>41.772000000000006</v>
      </c>
      <c r="S46" s="206">
        <f t="shared" si="7"/>
        <v>1355517.0719999999</v>
      </c>
      <c r="T46" s="287">
        <f t="shared" si="40"/>
        <v>120</v>
      </c>
      <c r="U46" s="296">
        <f t="shared" si="8"/>
        <v>760769.47464000003</v>
      </c>
    </row>
    <row r="47" spans="1:21" ht="25.5">
      <c r="A47" s="184" t="s">
        <v>603</v>
      </c>
      <c r="B47" s="185">
        <v>42788</v>
      </c>
      <c r="C47" s="184" t="s">
        <v>601</v>
      </c>
      <c r="D47" s="184" t="s">
        <v>602</v>
      </c>
      <c r="E47" s="184" t="s">
        <v>394</v>
      </c>
      <c r="F47" s="186">
        <v>2036</v>
      </c>
      <c r="G47" s="187">
        <v>2.3E-2</v>
      </c>
      <c r="H47" s="188">
        <v>2117154.96</v>
      </c>
      <c r="I47" s="199">
        <f t="shared" si="0"/>
        <v>23.916779999999999</v>
      </c>
      <c r="J47" s="213">
        <v>33.93</v>
      </c>
      <c r="K47" s="213">
        <v>34.81</v>
      </c>
      <c r="L47" s="190">
        <f t="shared" si="3"/>
        <v>69081.48</v>
      </c>
      <c r="M47" s="190">
        <f t="shared" ref="M47:N47" si="53">SUM(L47,L47*4%)</f>
        <v>71844.739199999996</v>
      </c>
      <c r="N47" s="190">
        <f t="shared" si="53"/>
        <v>74718.528767999989</v>
      </c>
      <c r="O47" s="220">
        <v>2810915.26</v>
      </c>
      <c r="P47" s="248">
        <f t="shared" si="4"/>
        <v>31.753954312377207</v>
      </c>
      <c r="Q47" s="221">
        <f t="shared" si="5"/>
        <v>40.716000000000001</v>
      </c>
      <c r="R47" s="221">
        <f t="shared" si="6"/>
        <v>41.772000000000006</v>
      </c>
      <c r="S47" s="206">
        <f t="shared" si="7"/>
        <v>82897.775999999998</v>
      </c>
      <c r="T47" s="287">
        <f t="shared" si="40"/>
        <v>120</v>
      </c>
      <c r="U47" s="296">
        <f t="shared" si="8"/>
        <v>48694.564079999996</v>
      </c>
    </row>
    <row r="48" spans="1:21" ht="51">
      <c r="A48" s="192" t="s">
        <v>779</v>
      </c>
      <c r="B48" s="193">
        <v>42993</v>
      </c>
      <c r="C48" s="192" t="s">
        <v>777</v>
      </c>
      <c r="D48" s="192" t="s">
        <v>778</v>
      </c>
      <c r="E48" s="192" t="s">
        <v>153</v>
      </c>
      <c r="F48" s="194">
        <v>424</v>
      </c>
      <c r="G48" s="187">
        <v>2.3E-2</v>
      </c>
      <c r="H48" s="195">
        <v>666862.96</v>
      </c>
      <c r="I48" s="199">
        <f t="shared" si="0"/>
        <v>36.174169999999997</v>
      </c>
      <c r="J48" s="213">
        <v>33.93</v>
      </c>
      <c r="K48" s="213">
        <v>34.81</v>
      </c>
      <c r="L48" s="190">
        <f t="shared" si="3"/>
        <v>14759.44</v>
      </c>
      <c r="M48" s="190">
        <f t="shared" ref="M48:N48" si="54">SUM(L48,L48*4%)</f>
        <v>15349.8176</v>
      </c>
      <c r="N48" s="190">
        <f t="shared" si="54"/>
        <v>15963.810304000001</v>
      </c>
      <c r="O48" s="220">
        <v>629793.4</v>
      </c>
      <c r="P48" s="248">
        <f t="shared" si="4"/>
        <v>34.163321226415093</v>
      </c>
      <c r="Q48" s="221">
        <f t="shared" si="5"/>
        <v>40.716000000000001</v>
      </c>
      <c r="R48" s="221">
        <f t="shared" si="6"/>
        <v>41.772000000000006</v>
      </c>
      <c r="S48" s="206">
        <f t="shared" si="7"/>
        <v>17263.583999999999</v>
      </c>
      <c r="T48" s="287">
        <f t="shared" si="40"/>
        <v>116.96638896868714</v>
      </c>
      <c r="U48" s="296">
        <f t="shared" si="8"/>
        <v>14485.2482</v>
      </c>
    </row>
    <row r="49" spans="1:21" ht="51">
      <c r="A49" s="192" t="s">
        <v>891</v>
      </c>
      <c r="B49" s="193">
        <v>43073</v>
      </c>
      <c r="C49" s="192" t="s">
        <v>889</v>
      </c>
      <c r="D49" s="192" t="s">
        <v>890</v>
      </c>
      <c r="E49" s="192" t="s">
        <v>153</v>
      </c>
      <c r="F49" s="194">
        <v>127175</v>
      </c>
      <c r="G49" s="187">
        <v>2.3E-2</v>
      </c>
      <c r="H49" s="195">
        <v>52307000</v>
      </c>
      <c r="I49" s="199">
        <f t="shared" si="0"/>
        <v>9.4598859838804792</v>
      </c>
      <c r="J49" s="213">
        <v>33.93</v>
      </c>
      <c r="K49" s="213">
        <v>34.81</v>
      </c>
      <c r="L49" s="190">
        <f t="shared" si="3"/>
        <v>4315047.75</v>
      </c>
      <c r="M49" s="190">
        <f t="shared" ref="M49:N49" si="55">SUM(L49,L49*4%)</f>
        <v>4487649.66</v>
      </c>
      <c r="N49" s="190">
        <f t="shared" si="55"/>
        <v>4667155.6464</v>
      </c>
      <c r="O49" s="220">
        <v>52307000</v>
      </c>
      <c r="P49" s="248">
        <f t="shared" si="4"/>
        <v>9.4598859838804792</v>
      </c>
      <c r="Q49" s="221">
        <f t="shared" si="5"/>
        <v>40.716000000000001</v>
      </c>
      <c r="R49" s="221">
        <f t="shared" si="6"/>
        <v>41.772000000000006</v>
      </c>
      <c r="S49" s="206">
        <f t="shared" si="7"/>
        <v>5178057.3</v>
      </c>
      <c r="T49" s="287">
        <f t="shared" si="40"/>
        <v>120</v>
      </c>
      <c r="U49" s="296">
        <f t="shared" si="8"/>
        <v>1203061</v>
      </c>
    </row>
    <row r="50" spans="1:21" ht="51">
      <c r="A50" s="184" t="s">
        <v>1798</v>
      </c>
      <c r="B50" s="185">
        <v>44028</v>
      </c>
      <c r="C50" s="184" t="s">
        <v>1796</v>
      </c>
      <c r="D50" s="184" t="s">
        <v>1797</v>
      </c>
      <c r="E50" s="184" t="s">
        <v>153</v>
      </c>
      <c r="F50" s="186">
        <v>1253</v>
      </c>
      <c r="G50" s="187">
        <v>2.3E-2</v>
      </c>
      <c r="H50" s="188">
        <v>1281480.69</v>
      </c>
      <c r="I50" s="199">
        <f t="shared" si="0"/>
        <v>23.522789999999997</v>
      </c>
      <c r="J50" s="213">
        <v>33.93</v>
      </c>
      <c r="K50" s="213">
        <v>34.81</v>
      </c>
      <c r="L50" s="190">
        <f t="shared" si="3"/>
        <v>42514.29</v>
      </c>
      <c r="M50" s="190">
        <f t="shared" ref="M50:N50" si="56">SUM(L50,L50*4%)</f>
        <v>44214.861600000004</v>
      </c>
      <c r="N50" s="190">
        <f t="shared" si="56"/>
        <v>45983.456064000005</v>
      </c>
      <c r="O50" s="220">
        <v>2502639.16</v>
      </c>
      <c r="P50" s="248">
        <f t="shared" si="4"/>
        <v>45.938308603351956</v>
      </c>
      <c r="Q50" s="221">
        <f t="shared" si="5"/>
        <v>40.716000000000001</v>
      </c>
      <c r="R50" s="221">
        <f t="shared" si="6"/>
        <v>41.772000000000006</v>
      </c>
      <c r="S50" s="206">
        <f t="shared" si="7"/>
        <v>52340.316000000006</v>
      </c>
      <c r="T50" s="287">
        <f t="shared" si="40"/>
        <v>123.11229000884174</v>
      </c>
      <c r="U50" s="296">
        <f t="shared" si="8"/>
        <v>43616.93</v>
      </c>
    </row>
    <row r="51" spans="1:21" ht="38.25">
      <c r="A51" s="184" t="s">
        <v>2039</v>
      </c>
      <c r="B51" s="185">
        <v>44236</v>
      </c>
      <c r="C51" s="184" t="s">
        <v>2038</v>
      </c>
      <c r="D51" s="184" t="s">
        <v>184</v>
      </c>
      <c r="E51" s="184" t="s">
        <v>153</v>
      </c>
      <c r="F51" s="186">
        <v>3290</v>
      </c>
      <c r="G51" s="187">
        <v>2.3E-2</v>
      </c>
      <c r="H51" s="188">
        <v>3787513.8</v>
      </c>
      <c r="I51" s="199">
        <f t="shared" si="0"/>
        <v>26.478059999999999</v>
      </c>
      <c r="J51" s="213">
        <v>33.93</v>
      </c>
      <c r="K51" s="213">
        <v>34.81</v>
      </c>
      <c r="L51" s="190">
        <f t="shared" si="3"/>
        <v>111629.7</v>
      </c>
      <c r="M51" s="190">
        <f t="shared" ref="M51:N51" si="57">SUM(L51,L51*4%)</f>
        <v>116094.88799999999</v>
      </c>
      <c r="N51" s="190">
        <f t="shared" si="57"/>
        <v>120738.68351999999</v>
      </c>
      <c r="O51" s="220">
        <v>3420788.2</v>
      </c>
      <c r="P51" s="248">
        <f t="shared" si="4"/>
        <v>23.914324802431612</v>
      </c>
      <c r="Q51" s="221">
        <f t="shared" si="5"/>
        <v>40.716000000000001</v>
      </c>
      <c r="R51" s="221">
        <f t="shared" si="6"/>
        <v>41.772000000000006</v>
      </c>
      <c r="S51" s="206">
        <f t="shared" si="7"/>
        <v>133955.64000000001</v>
      </c>
      <c r="T51" s="287">
        <f t="shared" si="40"/>
        <v>120.00000000000001</v>
      </c>
      <c r="U51" s="296">
        <f t="shared" si="8"/>
        <v>87112.8174</v>
      </c>
    </row>
    <row r="52" spans="1:21" ht="51">
      <c r="A52" s="192" t="s">
        <v>2059</v>
      </c>
      <c r="B52" s="193">
        <v>44251</v>
      </c>
      <c r="C52" s="192" t="s">
        <v>1934</v>
      </c>
      <c r="D52" s="192" t="s">
        <v>797</v>
      </c>
      <c r="E52" s="192" t="s">
        <v>153</v>
      </c>
      <c r="F52" s="194">
        <v>574</v>
      </c>
      <c r="G52" s="187">
        <v>2.3E-2</v>
      </c>
      <c r="H52" s="195">
        <v>545661.62</v>
      </c>
      <c r="I52" s="199">
        <f t="shared" si="0"/>
        <v>21.86449</v>
      </c>
      <c r="J52" s="213">
        <v>33.93</v>
      </c>
      <c r="K52" s="213">
        <v>34.81</v>
      </c>
      <c r="L52" s="190">
        <f t="shared" si="3"/>
        <v>19475.82</v>
      </c>
      <c r="M52" s="190">
        <f t="shared" ref="M52:N52" si="58">SUM(L52,L52*4%)</f>
        <v>20254.852800000001</v>
      </c>
      <c r="N52" s="190">
        <f t="shared" si="58"/>
        <v>21065.046912000002</v>
      </c>
      <c r="O52" s="220">
        <v>637498.18000000005</v>
      </c>
      <c r="P52" s="248">
        <f t="shared" si="4"/>
        <v>25.544352160278748</v>
      </c>
      <c r="Q52" s="221">
        <f t="shared" si="5"/>
        <v>40.716000000000001</v>
      </c>
      <c r="R52" s="221">
        <f t="shared" si="6"/>
        <v>41.772000000000006</v>
      </c>
      <c r="S52" s="206">
        <f t="shared" si="7"/>
        <v>23370.984</v>
      </c>
      <c r="T52" s="287">
        <f t="shared" si="40"/>
        <v>120</v>
      </c>
      <c r="U52" s="296">
        <f t="shared" si="8"/>
        <v>12550.217259999999</v>
      </c>
    </row>
    <row r="53" spans="1:21" ht="38.25">
      <c r="A53" s="184" t="s">
        <v>2115</v>
      </c>
      <c r="B53" s="185">
        <v>44315</v>
      </c>
      <c r="C53" s="184" t="s">
        <v>2113</v>
      </c>
      <c r="D53" s="184" t="s">
        <v>2114</v>
      </c>
      <c r="E53" s="184" t="s">
        <v>153</v>
      </c>
      <c r="F53" s="186">
        <v>1946</v>
      </c>
      <c r="G53" s="187">
        <v>2.3E-2</v>
      </c>
      <c r="H53" s="188">
        <v>3007484.62</v>
      </c>
      <c r="I53" s="199">
        <f t="shared" si="0"/>
        <v>35.545810000000003</v>
      </c>
      <c r="J53" s="213">
        <v>33.93</v>
      </c>
      <c r="K53" s="213">
        <v>34.81</v>
      </c>
      <c r="L53" s="190">
        <f t="shared" si="3"/>
        <v>67740.260000000009</v>
      </c>
      <c r="M53" s="190">
        <f t="shared" ref="M53:N53" si="59">SUM(L53,L53*4%)</f>
        <v>70449.870400000014</v>
      </c>
      <c r="N53" s="190">
        <f t="shared" si="59"/>
        <v>73267.86521600002</v>
      </c>
      <c r="O53" s="220">
        <v>2845946.73</v>
      </c>
      <c r="P53" s="248">
        <f t="shared" si="4"/>
        <v>33.636574917780059</v>
      </c>
      <c r="Q53" s="221">
        <f t="shared" si="5"/>
        <v>40.716000000000001</v>
      </c>
      <c r="R53" s="221">
        <f t="shared" si="6"/>
        <v>41.772000000000006</v>
      </c>
      <c r="S53" s="206">
        <f t="shared" si="7"/>
        <v>79233.335999999996</v>
      </c>
      <c r="T53" s="287">
        <f t="shared" si="40"/>
        <v>116.96638896868714</v>
      </c>
      <c r="U53" s="296">
        <f t="shared" si="8"/>
        <v>69172.146260000009</v>
      </c>
    </row>
    <row r="54" spans="1:21" ht="38.25">
      <c r="A54" s="192" t="s">
        <v>2117</v>
      </c>
      <c r="B54" s="193">
        <v>44336</v>
      </c>
      <c r="C54" s="192" t="s">
        <v>205</v>
      </c>
      <c r="D54" s="192" t="s">
        <v>2116</v>
      </c>
      <c r="E54" s="192" t="s">
        <v>153</v>
      </c>
      <c r="F54" s="194">
        <v>4973</v>
      </c>
      <c r="G54" s="187">
        <v>2.3E-2</v>
      </c>
      <c r="H54" s="195">
        <v>4464063.18</v>
      </c>
      <c r="I54" s="199">
        <f t="shared" si="0"/>
        <v>20.646180000000001</v>
      </c>
      <c r="J54" s="213">
        <v>33.93</v>
      </c>
      <c r="K54" s="213">
        <v>34.81</v>
      </c>
      <c r="L54" s="190">
        <f t="shared" si="3"/>
        <v>168733.88999999998</v>
      </c>
      <c r="M54" s="190">
        <f t="shared" ref="M54:N54" si="60">SUM(L54,L54*4%)</f>
        <v>175483.24559999999</v>
      </c>
      <c r="N54" s="190">
        <f t="shared" si="60"/>
        <v>182502.57542399998</v>
      </c>
      <c r="O54" s="220">
        <v>7549987.6799999997</v>
      </c>
      <c r="P54" s="248">
        <f t="shared" si="4"/>
        <v>34.918503245525841</v>
      </c>
      <c r="Q54" s="221">
        <f t="shared" si="5"/>
        <v>40.716000000000001</v>
      </c>
      <c r="R54" s="221">
        <f t="shared" si="6"/>
        <v>41.772000000000006</v>
      </c>
      <c r="S54" s="206">
        <f t="shared" si="7"/>
        <v>202480.66800000001</v>
      </c>
      <c r="T54" s="287">
        <f t="shared" si="40"/>
        <v>120.00000000000001</v>
      </c>
      <c r="U54" s="296">
        <f t="shared" si="8"/>
        <v>173110.13</v>
      </c>
    </row>
    <row r="55" spans="1:21" ht="38.25">
      <c r="A55" s="184" t="s">
        <v>2212</v>
      </c>
      <c r="B55" s="185">
        <v>44461</v>
      </c>
      <c r="C55" s="184" t="s">
        <v>2210</v>
      </c>
      <c r="D55" s="184" t="s">
        <v>2211</v>
      </c>
      <c r="E55" s="184" t="s">
        <v>153</v>
      </c>
      <c r="F55" s="186">
        <v>247</v>
      </c>
      <c r="G55" s="187">
        <v>2.3E-2</v>
      </c>
      <c r="H55" s="188">
        <v>252614.31</v>
      </c>
      <c r="I55" s="199">
        <f t="shared" si="0"/>
        <v>23.522790000000001</v>
      </c>
      <c r="J55" s="213">
        <v>33.93</v>
      </c>
      <c r="K55" s="213">
        <v>34.81</v>
      </c>
      <c r="L55" s="190">
        <f t="shared" si="3"/>
        <v>8380.7099999999991</v>
      </c>
      <c r="M55" s="190">
        <f t="shared" ref="M55:N55" si="61">SUM(L55,L55*4%)</f>
        <v>8715.9383999999991</v>
      </c>
      <c r="N55" s="190">
        <f t="shared" si="61"/>
        <v>9064.5759359999993</v>
      </c>
      <c r="O55" s="220">
        <v>493337.48</v>
      </c>
      <c r="P55" s="248">
        <f t="shared" si="4"/>
        <v>45.938307854251008</v>
      </c>
      <c r="Q55" s="221">
        <f t="shared" si="5"/>
        <v>40.716000000000001</v>
      </c>
      <c r="R55" s="221">
        <f t="shared" si="6"/>
        <v>41.772000000000006</v>
      </c>
      <c r="S55" s="206">
        <f t="shared" si="7"/>
        <v>10317.684000000001</v>
      </c>
      <c r="T55" s="287">
        <f t="shared" si="40"/>
        <v>123.11229000884177</v>
      </c>
      <c r="U55" s="296">
        <f t="shared" si="8"/>
        <v>8598.07</v>
      </c>
    </row>
    <row r="56" spans="1:21" ht="38.25">
      <c r="A56" s="184" t="s">
        <v>2218</v>
      </c>
      <c r="B56" s="185">
        <v>44461</v>
      </c>
      <c r="C56" s="184" t="s">
        <v>2210</v>
      </c>
      <c r="D56" s="184" t="s">
        <v>2217</v>
      </c>
      <c r="E56" s="184" t="s">
        <v>394</v>
      </c>
      <c r="F56" s="186">
        <v>586</v>
      </c>
      <c r="G56" s="187">
        <v>2.3E-2</v>
      </c>
      <c r="H56" s="188">
        <v>2779984</v>
      </c>
      <c r="I56" s="199">
        <f t="shared" si="0"/>
        <v>109.11199999999999</v>
      </c>
      <c r="J56" s="213">
        <v>33.93</v>
      </c>
      <c r="K56" s="213">
        <v>34.81</v>
      </c>
      <c r="L56" s="190">
        <f t="shared" si="3"/>
        <v>20398.66</v>
      </c>
      <c r="M56" s="190">
        <f t="shared" ref="M56:N56" si="62">SUM(L56,L56*4%)</f>
        <v>21214.606400000001</v>
      </c>
      <c r="N56" s="190">
        <f t="shared" si="62"/>
        <v>22063.190655999999</v>
      </c>
      <c r="O56" s="220">
        <v>1170428.21</v>
      </c>
      <c r="P56" s="248">
        <f t="shared" si="4"/>
        <v>45.938308583617747</v>
      </c>
      <c r="Q56" s="221">
        <f t="shared" si="5"/>
        <v>40.716000000000001</v>
      </c>
      <c r="R56" s="221">
        <f t="shared" si="6"/>
        <v>41.772000000000006</v>
      </c>
      <c r="S56" s="206">
        <f t="shared" si="7"/>
        <v>24478.392000000003</v>
      </c>
      <c r="T56" s="287">
        <f t="shared" si="40"/>
        <v>120.00000000000001</v>
      </c>
      <c r="U56" s="296">
        <f t="shared" si="8"/>
        <v>20398.66</v>
      </c>
    </row>
    <row r="57" spans="1:21" ht="63.75">
      <c r="A57" s="184" t="s">
        <v>2232</v>
      </c>
      <c r="B57" s="185">
        <v>44469</v>
      </c>
      <c r="C57" s="184" t="s">
        <v>508</v>
      </c>
      <c r="D57" s="184" t="s">
        <v>643</v>
      </c>
      <c r="E57" s="184" t="s">
        <v>394</v>
      </c>
      <c r="F57" s="186">
        <v>2242</v>
      </c>
      <c r="G57" s="187">
        <v>2.3E-2</v>
      </c>
      <c r="H57" s="188">
        <v>2406450.7000000002</v>
      </c>
      <c r="I57" s="199">
        <f t="shared" si="0"/>
        <v>24.687050000000003</v>
      </c>
      <c r="J57" s="213">
        <v>33.93</v>
      </c>
      <c r="K57" s="213">
        <v>34.81</v>
      </c>
      <c r="L57" s="190">
        <f t="shared" si="3"/>
        <v>76071.06</v>
      </c>
      <c r="M57" s="190">
        <f t="shared" ref="M57:N57" si="63">SUM(L57,L57*4%)</f>
        <v>79113.902399999992</v>
      </c>
      <c r="N57" s="190">
        <f t="shared" si="63"/>
        <v>82278.458495999992</v>
      </c>
      <c r="O57" s="220">
        <v>3689127.2</v>
      </c>
      <c r="P57" s="248">
        <f t="shared" si="4"/>
        <v>37.845640321141836</v>
      </c>
      <c r="Q57" s="221">
        <f t="shared" si="5"/>
        <v>40.716000000000001</v>
      </c>
      <c r="R57" s="221">
        <f t="shared" si="6"/>
        <v>41.772000000000006</v>
      </c>
      <c r="S57" s="206">
        <f t="shared" si="7"/>
        <v>91285.271999999997</v>
      </c>
      <c r="T57" s="287">
        <f t="shared" si="40"/>
        <v>120</v>
      </c>
      <c r="U57" s="296">
        <f t="shared" si="8"/>
        <v>78044.02</v>
      </c>
    </row>
    <row r="58" spans="1:21" ht="38.25">
      <c r="A58" s="184" t="s">
        <v>2328</v>
      </c>
      <c r="B58" s="185">
        <v>44560</v>
      </c>
      <c r="C58" s="184" t="s">
        <v>2327</v>
      </c>
      <c r="D58" s="184" t="s">
        <v>1666</v>
      </c>
      <c r="E58" s="184" t="s">
        <v>394</v>
      </c>
      <c r="F58" s="186">
        <v>10000</v>
      </c>
      <c r="G58" s="187">
        <v>2.3E-2</v>
      </c>
      <c r="H58" s="188">
        <v>14040300</v>
      </c>
      <c r="I58" s="199">
        <f t="shared" si="0"/>
        <v>32.29269</v>
      </c>
      <c r="J58" s="213">
        <v>33.93</v>
      </c>
      <c r="K58" s="213">
        <v>34.81</v>
      </c>
      <c r="L58" s="190">
        <f t="shared" si="3"/>
        <v>339300</v>
      </c>
      <c r="M58" s="190">
        <f t="shared" ref="M58:N58" si="64">SUM(L58,L58*4%)</f>
        <v>352872</v>
      </c>
      <c r="N58" s="190">
        <f t="shared" si="64"/>
        <v>366986.88</v>
      </c>
      <c r="O58" s="220">
        <v>6663744.0300000003</v>
      </c>
      <c r="P58" s="248">
        <f t="shared" si="4"/>
        <v>15.326611269000001</v>
      </c>
      <c r="Q58" s="221">
        <f t="shared" si="5"/>
        <v>40.716000000000001</v>
      </c>
      <c r="R58" s="221">
        <f t="shared" si="6"/>
        <v>41.772000000000006</v>
      </c>
      <c r="S58" s="206">
        <f t="shared" si="7"/>
        <v>407160</v>
      </c>
      <c r="T58" s="287">
        <f t="shared" si="40"/>
        <v>120</v>
      </c>
      <c r="U58" s="296">
        <f t="shared" si="8"/>
        <v>322926.90000000002</v>
      </c>
    </row>
    <row r="59" spans="1:21" ht="38.25">
      <c r="A59" s="192" t="s">
        <v>2374</v>
      </c>
      <c r="B59" s="193">
        <v>44663</v>
      </c>
      <c r="C59" s="192" t="s">
        <v>2372</v>
      </c>
      <c r="D59" s="192" t="s">
        <v>2373</v>
      </c>
      <c r="E59" s="192" t="s">
        <v>394</v>
      </c>
      <c r="F59" s="194">
        <v>170</v>
      </c>
      <c r="G59" s="187">
        <v>2.3E-2</v>
      </c>
      <c r="H59" s="195">
        <v>268045.8</v>
      </c>
      <c r="I59" s="199">
        <f t="shared" si="0"/>
        <v>36.26502</v>
      </c>
      <c r="J59" s="213">
        <v>33.93</v>
      </c>
      <c r="K59" s="213">
        <v>34.81</v>
      </c>
      <c r="L59" s="190">
        <f t="shared" si="3"/>
        <v>5917.7000000000007</v>
      </c>
      <c r="M59" s="190">
        <f t="shared" ref="M59:N59" si="65">SUM(L59,L59*4%)</f>
        <v>6154.4080000000004</v>
      </c>
      <c r="N59" s="190">
        <f t="shared" si="65"/>
        <v>6400.5843199999999</v>
      </c>
      <c r="O59" s="220">
        <v>339544.02</v>
      </c>
      <c r="P59" s="248">
        <f t="shared" si="4"/>
        <v>45.938308588235294</v>
      </c>
      <c r="Q59" s="221">
        <f t="shared" si="5"/>
        <v>40.716000000000001</v>
      </c>
      <c r="R59" s="221">
        <f t="shared" si="6"/>
        <v>41.772000000000006</v>
      </c>
      <c r="S59" s="206">
        <f t="shared" si="7"/>
        <v>7101.2400000000007</v>
      </c>
      <c r="T59" s="287">
        <f t="shared" si="40"/>
        <v>120</v>
      </c>
      <c r="U59" s="296">
        <f t="shared" si="8"/>
        <v>5917.7000000000007</v>
      </c>
    </row>
    <row r="60" spans="1:21" ht="51">
      <c r="A60" s="184" t="s">
        <v>2377</v>
      </c>
      <c r="B60" s="185">
        <v>44669</v>
      </c>
      <c r="C60" s="184" t="s">
        <v>2375</v>
      </c>
      <c r="D60" s="184" t="s">
        <v>2376</v>
      </c>
      <c r="E60" s="184" t="s">
        <v>394</v>
      </c>
      <c r="F60" s="186">
        <v>18360</v>
      </c>
      <c r="G60" s="187">
        <v>2.3E-2</v>
      </c>
      <c r="H60" s="188">
        <v>50484308.399999999</v>
      </c>
      <c r="I60" s="199">
        <f t="shared" si="0"/>
        <v>63.242870000000003</v>
      </c>
      <c r="J60" s="213">
        <v>33.93</v>
      </c>
      <c r="K60" s="213">
        <v>34.81</v>
      </c>
      <c r="L60" s="190">
        <f t="shared" si="3"/>
        <v>639111.60000000009</v>
      </c>
      <c r="M60" s="190">
        <f t="shared" ref="M60:N60" si="66">SUM(L60,L60*4%)</f>
        <v>664676.06400000013</v>
      </c>
      <c r="N60" s="190">
        <f t="shared" si="66"/>
        <v>691263.1065600001</v>
      </c>
      <c r="O60" s="220">
        <v>23185274.010000002</v>
      </c>
      <c r="P60" s="248">
        <f t="shared" si="4"/>
        <v>29.044733236928106</v>
      </c>
      <c r="Q60" s="221">
        <f t="shared" si="5"/>
        <v>40.716000000000001</v>
      </c>
      <c r="R60" s="221">
        <f t="shared" si="6"/>
        <v>41.772000000000006</v>
      </c>
      <c r="S60" s="206">
        <f t="shared" si="7"/>
        <v>747545.76</v>
      </c>
      <c r="T60" s="287">
        <f t="shared" si="40"/>
        <v>116.96638896868714</v>
      </c>
      <c r="U60" s="296">
        <f t="shared" si="8"/>
        <v>1161139.0932</v>
      </c>
    </row>
    <row r="61" spans="1:21" ht="51">
      <c r="A61" s="192" t="s">
        <v>387</v>
      </c>
      <c r="B61" s="193">
        <v>42656</v>
      </c>
      <c r="C61" s="192" t="s">
        <v>384</v>
      </c>
      <c r="D61" s="192" t="s">
        <v>385</v>
      </c>
      <c r="E61" s="192" t="s">
        <v>386</v>
      </c>
      <c r="F61" s="194">
        <v>5658</v>
      </c>
      <c r="G61" s="187">
        <v>2.3E-2</v>
      </c>
      <c r="H61" s="195">
        <v>8376951.9000000004</v>
      </c>
      <c r="I61" s="199">
        <f t="shared" si="0"/>
        <v>34.05265</v>
      </c>
      <c r="J61" s="213">
        <v>33.93</v>
      </c>
      <c r="K61" s="213">
        <v>34.81</v>
      </c>
      <c r="L61" s="190">
        <f t="shared" si="3"/>
        <v>192669.89369999999</v>
      </c>
      <c r="M61" s="190">
        <f t="shared" ref="M61:N61" si="67">SUM(L61,L61*4%)</f>
        <v>200376.68944799999</v>
      </c>
      <c r="N61" s="190">
        <f t="shared" si="67"/>
        <v>208391.75702592</v>
      </c>
      <c r="O61" s="220">
        <v>4398737.43</v>
      </c>
      <c r="P61" s="248">
        <f t="shared" si="4"/>
        <v>17.881046463414631</v>
      </c>
      <c r="Q61" s="221">
        <f t="shared" si="5"/>
        <v>40.716000000000001</v>
      </c>
      <c r="R61" s="221">
        <f t="shared" si="6"/>
        <v>41.772000000000006</v>
      </c>
      <c r="S61" s="206">
        <f t="shared" si="7"/>
        <v>230371.128</v>
      </c>
      <c r="T61" s="287">
        <f t="shared" si="40"/>
        <v>119.56778694169176</v>
      </c>
      <c r="U61" s="296">
        <f t="shared" si="8"/>
        <v>192669.89369999999</v>
      </c>
    </row>
    <row r="62" spans="1:21" ht="51">
      <c r="A62" s="192" t="s">
        <v>430</v>
      </c>
      <c r="B62" s="193">
        <v>42683</v>
      </c>
      <c r="C62" s="192" t="s">
        <v>427</v>
      </c>
      <c r="D62" s="192" t="s">
        <v>428</v>
      </c>
      <c r="E62" s="192" t="s">
        <v>429</v>
      </c>
      <c r="F62" s="194">
        <v>3427</v>
      </c>
      <c r="G62" s="187">
        <v>2.3E-2</v>
      </c>
      <c r="H62" s="195">
        <v>3224087.33</v>
      </c>
      <c r="I62" s="199">
        <f t="shared" si="0"/>
        <v>21.638169999999999</v>
      </c>
      <c r="J62" s="213">
        <v>33.93</v>
      </c>
      <c r="K62" s="213">
        <v>34.81</v>
      </c>
      <c r="L62" s="190">
        <f t="shared" si="3"/>
        <v>116278.11</v>
      </c>
      <c r="M62" s="190">
        <f t="shared" ref="M62:N62" si="68">SUM(L62,L62*4%)</f>
        <v>120929.2344</v>
      </c>
      <c r="N62" s="190">
        <f t="shared" si="68"/>
        <v>125766.40377600001</v>
      </c>
      <c r="O62" s="220">
        <v>3921152.35</v>
      </c>
      <c r="P62" s="248">
        <f t="shared" si="4"/>
        <v>26.316458724832216</v>
      </c>
      <c r="Q62" s="221">
        <f t="shared" si="5"/>
        <v>40.716000000000001</v>
      </c>
      <c r="R62" s="221">
        <f t="shared" si="6"/>
        <v>41.772000000000006</v>
      </c>
      <c r="S62" s="206">
        <f t="shared" si="7"/>
        <v>139533.73200000002</v>
      </c>
      <c r="T62" s="287">
        <f t="shared" si="40"/>
        <v>120.00000000000001</v>
      </c>
      <c r="U62" s="296">
        <f t="shared" si="8"/>
        <v>74154.008589999998</v>
      </c>
    </row>
    <row r="63" spans="1:21" ht="51">
      <c r="A63" s="192" t="s">
        <v>504</v>
      </c>
      <c r="B63" s="193">
        <v>42726</v>
      </c>
      <c r="C63" s="192" t="s">
        <v>502</v>
      </c>
      <c r="D63" s="192" t="s">
        <v>503</v>
      </c>
      <c r="E63" s="192" t="s">
        <v>429</v>
      </c>
      <c r="F63" s="194">
        <v>665</v>
      </c>
      <c r="G63" s="187">
        <v>2.3E-2</v>
      </c>
      <c r="H63" s="195">
        <v>713777.75</v>
      </c>
      <c r="I63" s="199">
        <f t="shared" si="0"/>
        <v>24.687049999999999</v>
      </c>
      <c r="J63" s="213">
        <v>33.93</v>
      </c>
      <c r="K63" s="213">
        <v>34.81</v>
      </c>
      <c r="L63" s="190">
        <f t="shared" si="3"/>
        <v>22563.45</v>
      </c>
      <c r="M63" s="190">
        <f t="shared" ref="M63:N63" si="69">SUM(L63,L63*4%)</f>
        <v>23465.988000000001</v>
      </c>
      <c r="N63" s="190">
        <f t="shared" si="69"/>
        <v>24404.627520000002</v>
      </c>
      <c r="O63" s="220">
        <v>1350904.5</v>
      </c>
      <c r="P63" s="248">
        <f t="shared" si="4"/>
        <v>46.723012781954885</v>
      </c>
      <c r="Q63" s="221">
        <f t="shared" si="5"/>
        <v>40.716000000000001</v>
      </c>
      <c r="R63" s="221">
        <f t="shared" si="6"/>
        <v>41.772000000000006</v>
      </c>
      <c r="S63" s="206">
        <f t="shared" si="7"/>
        <v>27778.380000000005</v>
      </c>
      <c r="T63" s="287">
        <f t="shared" si="40"/>
        <v>123.11229000884174</v>
      </c>
      <c r="U63" s="296">
        <f t="shared" si="8"/>
        <v>23148.65</v>
      </c>
    </row>
    <row r="64" spans="1:21" ht="38.25">
      <c r="A64" s="192" t="s">
        <v>1027</v>
      </c>
      <c r="B64" s="193">
        <v>43192</v>
      </c>
      <c r="C64" s="192" t="s">
        <v>1024</v>
      </c>
      <c r="D64" s="192" t="s">
        <v>1025</v>
      </c>
      <c r="E64" s="192" t="s">
        <v>1026</v>
      </c>
      <c r="F64" s="194">
        <v>13157</v>
      </c>
      <c r="G64" s="187">
        <v>2.3E-2</v>
      </c>
      <c r="H64" s="195">
        <v>15146601.539999999</v>
      </c>
      <c r="I64" s="199">
        <f t="shared" si="0"/>
        <v>26.478059999999996</v>
      </c>
      <c r="J64" s="213">
        <v>33.93</v>
      </c>
      <c r="K64" s="213">
        <v>34.81</v>
      </c>
      <c r="L64" s="190">
        <f t="shared" si="3"/>
        <v>446417.01</v>
      </c>
      <c r="M64" s="190">
        <f t="shared" ref="M64:N64" si="70">SUM(L64,L64*4%)</f>
        <v>464273.69040000002</v>
      </c>
      <c r="N64" s="190">
        <f t="shared" si="70"/>
        <v>482844.63801600004</v>
      </c>
      <c r="O64" s="220">
        <v>11725743.050000001</v>
      </c>
      <c r="P64" s="248">
        <f t="shared" si="4"/>
        <v>20.497992714904615</v>
      </c>
      <c r="Q64" s="221">
        <f t="shared" si="5"/>
        <v>40.716000000000001</v>
      </c>
      <c r="R64" s="221">
        <f t="shared" si="6"/>
        <v>41.772000000000006</v>
      </c>
      <c r="S64" s="206">
        <f t="shared" si="7"/>
        <v>535700.41200000001</v>
      </c>
      <c r="T64" s="287">
        <f t="shared" si="40"/>
        <v>120</v>
      </c>
      <c r="U64" s="296">
        <f t="shared" si="8"/>
        <v>348371.83541999996</v>
      </c>
    </row>
    <row r="65" spans="1:21" ht="38.25">
      <c r="A65" s="184" t="s">
        <v>1391</v>
      </c>
      <c r="B65" s="185">
        <v>43608</v>
      </c>
      <c r="C65" s="184" t="s">
        <v>1389</v>
      </c>
      <c r="D65" s="184" t="s">
        <v>1390</v>
      </c>
      <c r="E65" s="184" t="s">
        <v>1026</v>
      </c>
      <c r="F65" s="186">
        <v>1242</v>
      </c>
      <c r="G65" s="187">
        <v>2.3E-2</v>
      </c>
      <c r="H65" s="188">
        <v>1429815.24</v>
      </c>
      <c r="I65" s="199">
        <f t="shared" si="0"/>
        <v>26.478060000000003</v>
      </c>
      <c r="J65" s="213">
        <v>33.93</v>
      </c>
      <c r="K65" s="213">
        <v>34.81</v>
      </c>
      <c r="L65" s="190">
        <f t="shared" si="3"/>
        <v>42141.06</v>
      </c>
      <c r="M65" s="190">
        <f t="shared" ref="M65:N65" si="71">SUM(L65,L65*4%)</f>
        <v>43826.702399999995</v>
      </c>
      <c r="N65" s="190">
        <f t="shared" si="71"/>
        <v>45579.770495999997</v>
      </c>
      <c r="O65" s="220">
        <v>1844819.35</v>
      </c>
      <c r="P65" s="248">
        <f t="shared" si="4"/>
        <v>34.163321296296296</v>
      </c>
      <c r="Q65" s="221">
        <f t="shared" si="5"/>
        <v>40.716000000000001</v>
      </c>
      <c r="R65" s="221">
        <f t="shared" si="6"/>
        <v>41.772000000000006</v>
      </c>
      <c r="S65" s="206">
        <f t="shared" si="7"/>
        <v>50569.272000000004</v>
      </c>
      <c r="T65" s="287">
        <f t="shared" si="40"/>
        <v>120.00000000000001</v>
      </c>
      <c r="U65" s="296">
        <f t="shared" si="8"/>
        <v>42430.845049999996</v>
      </c>
    </row>
    <row r="66" spans="1:21" ht="38.25">
      <c r="A66" s="184" t="s">
        <v>1243</v>
      </c>
      <c r="B66" s="185">
        <v>43432</v>
      </c>
      <c r="C66" s="184" t="s">
        <v>1240</v>
      </c>
      <c r="D66" s="184" t="s">
        <v>1241</v>
      </c>
      <c r="E66" s="184" t="s">
        <v>1242</v>
      </c>
      <c r="F66" s="186">
        <v>5227</v>
      </c>
      <c r="G66" s="187">
        <v>2.3E-2</v>
      </c>
      <c r="H66" s="188">
        <v>5435348.2199999997</v>
      </c>
      <c r="I66" s="199">
        <f t="shared" ref="I66:I68" si="72">PRODUCT(H66,G66)/F66</f>
        <v>23.916779999999999</v>
      </c>
      <c r="J66" s="213">
        <v>33.93</v>
      </c>
      <c r="K66" s="213">
        <v>34.81</v>
      </c>
      <c r="L66" s="190">
        <f t="shared" si="3"/>
        <v>177352.11</v>
      </c>
      <c r="M66" s="190">
        <f t="shared" ref="M66:N66" si="73">SUM(L66,L66*4%)</f>
        <v>184446.19439999998</v>
      </c>
      <c r="N66" s="190">
        <f t="shared" si="73"/>
        <v>191824.04217599999</v>
      </c>
      <c r="O66" s="220">
        <v>4955212.51</v>
      </c>
      <c r="P66" s="248">
        <f t="shared" si="4"/>
        <v>21.804072647790317</v>
      </c>
      <c r="Q66" s="221">
        <f t="shared" si="5"/>
        <v>40.716000000000001</v>
      </c>
      <c r="R66" s="221">
        <f t="shared" si="6"/>
        <v>41.772000000000006</v>
      </c>
      <c r="S66" s="206">
        <f t="shared" si="7"/>
        <v>212822.53200000001</v>
      </c>
      <c r="T66" s="287">
        <f t="shared" ref="T66:T68" si="74">S66/L66*100</f>
        <v>120.00000000000001</v>
      </c>
      <c r="U66" s="296">
        <f t="shared" si="8"/>
        <v>125013.00906</v>
      </c>
    </row>
    <row r="67" spans="1:21" ht="38.25">
      <c r="A67" s="184" t="s">
        <v>2006</v>
      </c>
      <c r="B67" s="185">
        <v>44195</v>
      </c>
      <c r="C67" s="184" t="s">
        <v>1258</v>
      </c>
      <c r="D67" s="184" t="s">
        <v>2004</v>
      </c>
      <c r="E67" s="184" t="s">
        <v>2005</v>
      </c>
      <c r="F67" s="186">
        <v>10044</v>
      </c>
      <c r="G67" s="187">
        <v>2.3E-2</v>
      </c>
      <c r="H67" s="188">
        <v>11228087.16</v>
      </c>
      <c r="I67" s="199">
        <f t="shared" si="72"/>
        <v>25.711470000000002</v>
      </c>
      <c r="J67" s="213">
        <v>33.93</v>
      </c>
      <c r="K67" s="213">
        <v>34.81</v>
      </c>
      <c r="L67" s="190">
        <f t="shared" ref="L67:L68" si="75">IF(I67&gt;K67,F67*K67,IF(J67&gt;I67,F67*J67, IF(K67&gt;I67&gt;J67,F67*I67)))</f>
        <v>340792.92</v>
      </c>
      <c r="M67" s="190">
        <f t="shared" ref="M67:N67" si="76">SUM(L67,L67*4%)</f>
        <v>354424.63679999998</v>
      </c>
      <c r="N67" s="190">
        <f t="shared" si="76"/>
        <v>368601.62227199995</v>
      </c>
      <c r="O67" s="220">
        <v>12683708.720000001</v>
      </c>
      <c r="P67" s="248">
        <f t="shared" ref="P67:P68" si="77">O67*G67/F67</f>
        <v>29.044733229788928</v>
      </c>
      <c r="Q67" s="221">
        <f t="shared" ref="Q67:Q68" si="78">SUM(J67,J67*20%)</f>
        <v>40.716000000000001</v>
      </c>
      <c r="R67" s="221">
        <f t="shared" ref="R67:R68" si="79">SUM(K67,K67*20%)</f>
        <v>41.772000000000006</v>
      </c>
      <c r="S67" s="206">
        <f t="shared" ref="S67:S68" si="80">IF(P67&gt;R67,F67*R67,IF(Q67&gt;P67,F67*Q67, IF(R67&gt;P67&gt;Q67,F67*P67)))</f>
        <v>408951.50400000002</v>
      </c>
      <c r="T67" s="287">
        <f t="shared" si="74"/>
        <v>120.00000000000001</v>
      </c>
      <c r="U67" s="296">
        <f t="shared" ref="U67:U68" si="81">IF(P67&gt;K67,F67*K67,IF(J67&gt;P67,F67*I67, IF(K67&gt;P67&gt;J67,F67*P67)))</f>
        <v>258246.00468000001</v>
      </c>
    </row>
    <row r="68" spans="1:21" ht="38.25">
      <c r="A68" s="192" t="s">
        <v>422</v>
      </c>
      <c r="B68" s="193">
        <v>42681</v>
      </c>
      <c r="C68" s="192" t="s">
        <v>419</v>
      </c>
      <c r="D68" s="192" t="s">
        <v>420</v>
      </c>
      <c r="E68" s="192" t="s">
        <v>421</v>
      </c>
      <c r="F68" s="194">
        <v>99809</v>
      </c>
      <c r="G68" s="187">
        <v>2.3E-2</v>
      </c>
      <c r="H68" s="195">
        <v>114902116.98</v>
      </c>
      <c r="I68" s="199">
        <f t="shared" si="72"/>
        <v>26.478059999999999</v>
      </c>
      <c r="J68" s="213">
        <v>33.93</v>
      </c>
      <c r="K68" s="213">
        <v>34.81</v>
      </c>
      <c r="L68" s="190">
        <f t="shared" si="75"/>
        <v>3386519.37</v>
      </c>
      <c r="M68" s="190">
        <f t="shared" ref="M68:N68" si="82">SUM(L68,L68*4%)</f>
        <v>3521980.1447999999</v>
      </c>
      <c r="N68" s="190">
        <f t="shared" si="82"/>
        <v>3662859.3505919999</v>
      </c>
      <c r="O68" s="220">
        <v>88951485.019999996</v>
      </c>
      <c r="P68" s="248">
        <f t="shared" si="77"/>
        <v>20.49799272069653</v>
      </c>
      <c r="Q68" s="221">
        <f t="shared" si="78"/>
        <v>40.716000000000001</v>
      </c>
      <c r="R68" s="221">
        <f t="shared" si="79"/>
        <v>41.772000000000006</v>
      </c>
      <c r="S68" s="206">
        <f t="shared" si="80"/>
        <v>4063823.2439999999</v>
      </c>
      <c r="T68" s="287">
        <f t="shared" si="74"/>
        <v>120</v>
      </c>
      <c r="U68" s="296">
        <f t="shared" si="81"/>
        <v>2642748.6905399999</v>
      </c>
    </row>
    <row r="70" spans="1:21">
      <c r="L70" s="234">
        <f>SUM(L2:L68)</f>
        <v>26375835.378160007</v>
      </c>
      <c r="M70" s="234">
        <f t="shared" ref="M70:N70" si="83">SUM(M2:M68)</f>
        <v>27430868.793286394</v>
      </c>
      <c r="N70" s="234">
        <f t="shared" si="83"/>
        <v>28528103.545017861</v>
      </c>
      <c r="S70" s="234">
        <f t="shared" ref="S70" si="84">SUM(S2:S68)</f>
        <v>31439893.550090007</v>
      </c>
      <c r="T70" s="287">
        <f>S70/L70*100</f>
        <v>119.19961244572823</v>
      </c>
      <c r="U70" s="234">
        <f t="shared" ref="U70" si="85">SUM(U2:U68)</f>
        <v>25888850.296700001</v>
      </c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3:T20"/>
  <sheetViews>
    <sheetView topLeftCell="D1" zoomScale="90" zoomScaleNormal="90" workbookViewId="0">
      <selection activeCell="Q4" sqref="Q4"/>
    </sheetView>
  </sheetViews>
  <sheetFormatPr defaultRowHeight="15"/>
  <cols>
    <col min="1" max="1" width="14.7109375" customWidth="1"/>
    <col min="2" max="2" width="12.28515625" customWidth="1"/>
    <col min="3" max="3" width="36.42578125" customWidth="1"/>
    <col min="4" max="4" width="45.5703125" customWidth="1"/>
    <col min="5" max="5" width="15.7109375" customWidth="1"/>
    <col min="6" max="6" width="11.140625" customWidth="1"/>
    <col min="7" max="7" width="13.85546875" customWidth="1"/>
    <col min="8" max="8" width="20.28515625" customWidth="1"/>
    <col min="9" max="9" width="13.28515625" customWidth="1"/>
    <col min="10" max="10" width="9.140625" customWidth="1"/>
    <col min="11" max="11" width="9.5703125" customWidth="1"/>
    <col min="12" max="12" width="13.28515625" customWidth="1"/>
    <col min="13" max="14" width="13.7109375" customWidth="1"/>
    <col min="15" max="15" width="14.7109375" customWidth="1"/>
    <col min="16" max="16" width="10" customWidth="1"/>
    <col min="19" max="19" width="14" customWidth="1"/>
    <col min="20" max="20" width="12.85546875" customWidth="1"/>
  </cols>
  <sheetData>
    <row r="3" spans="1:20" ht="63.75">
      <c r="A3" s="2" t="s">
        <v>7</v>
      </c>
      <c r="B3" s="2" t="s">
        <v>0</v>
      </c>
      <c r="C3" s="28" t="s">
        <v>2</v>
      </c>
      <c r="D3" s="2" t="s">
        <v>0</v>
      </c>
      <c r="E3" s="38" t="s">
        <v>6</v>
      </c>
      <c r="F3" s="16" t="s">
        <v>2423</v>
      </c>
      <c r="G3" s="16" t="s">
        <v>2424</v>
      </c>
      <c r="H3" s="52" t="s">
        <v>2422</v>
      </c>
      <c r="I3" s="28" t="s">
        <v>2430</v>
      </c>
      <c r="J3" s="19" t="s">
        <v>2420</v>
      </c>
      <c r="K3" s="19" t="s">
        <v>2421</v>
      </c>
      <c r="L3" s="43" t="s">
        <v>2429</v>
      </c>
      <c r="M3" s="19" t="s">
        <v>2426</v>
      </c>
      <c r="N3" s="19" t="s">
        <v>2427</v>
      </c>
      <c r="O3" s="45" t="s">
        <v>2415</v>
      </c>
      <c r="P3" s="20" t="s">
        <v>2417</v>
      </c>
      <c r="Q3" s="224" t="s">
        <v>2914</v>
      </c>
      <c r="R3" s="224" t="s">
        <v>2915</v>
      </c>
      <c r="S3" s="221" t="s">
        <v>3003</v>
      </c>
      <c r="T3" s="19" t="s">
        <v>2916</v>
      </c>
    </row>
    <row r="4" spans="1:20" ht="38.25">
      <c r="A4" s="3" t="s">
        <v>1953</v>
      </c>
      <c r="B4" s="5">
        <v>44173</v>
      </c>
      <c r="C4" s="3" t="s">
        <v>1951</v>
      </c>
      <c r="D4" s="3" t="s">
        <v>1262</v>
      </c>
      <c r="E4" s="3" t="s">
        <v>1952</v>
      </c>
      <c r="F4" s="6">
        <v>7293</v>
      </c>
      <c r="G4" s="50">
        <v>1.0999999999999999E-2</v>
      </c>
      <c r="H4" s="65">
        <v>23675776.41</v>
      </c>
      <c r="I4" s="30">
        <f t="shared" ref="I4:I18" si="0">PRODUCT(H4,G4)/F4</f>
        <v>35.710070000000002</v>
      </c>
      <c r="J4" s="40">
        <v>28.28</v>
      </c>
      <c r="K4" s="40">
        <v>29.01</v>
      </c>
      <c r="L4" s="190">
        <f>IF(I4&gt;K4,F4*K4,IF(J4&gt;I4,F4*J4, IF(K4&gt;I4&gt;J4,F4*I4)))</f>
        <v>211569.93000000002</v>
      </c>
      <c r="M4" s="22">
        <f>SUM(L4,L4*4%)</f>
        <v>220032.72720000002</v>
      </c>
      <c r="N4" s="22">
        <f>SUM(M4,M4*4%)</f>
        <v>228834.03628800003</v>
      </c>
      <c r="O4" s="96">
        <v>15856582.23</v>
      </c>
      <c r="P4" s="70">
        <f>O4*G4/F4</f>
        <v>23.916413619909502</v>
      </c>
      <c r="Q4" s="92">
        <f>SUM(J4,J4*20%)</f>
        <v>33.936</v>
      </c>
      <c r="R4" s="92">
        <f>SUM(K4,K4*20%)</f>
        <v>34.812000000000005</v>
      </c>
      <c r="S4" s="206">
        <f>IF(P4&gt;R4,F4*R4,IF(Q4&gt;P4,F4*Q4, IF(R4&gt;P4&gt;Q4,F4*P4)))</f>
        <v>247495.24799999999</v>
      </c>
      <c r="T4" s="60">
        <f t="shared" ref="T4:T18" si="1">S4/L4*100</f>
        <v>116.98035160289552</v>
      </c>
    </row>
    <row r="5" spans="1:20" ht="25.5">
      <c r="A5" s="3" t="s">
        <v>58</v>
      </c>
      <c r="B5" s="5">
        <v>42340</v>
      </c>
      <c r="C5" s="3" t="s">
        <v>56</v>
      </c>
      <c r="D5" s="3" t="s">
        <v>11</v>
      </c>
      <c r="E5" s="3" t="s">
        <v>57</v>
      </c>
      <c r="F5" s="6">
        <v>5273</v>
      </c>
      <c r="G5" s="50">
        <v>1.0999999999999999E-2</v>
      </c>
      <c r="H5" s="65">
        <v>17104821.050000001</v>
      </c>
      <c r="I5" s="30">
        <f t="shared" si="0"/>
        <v>35.68235</v>
      </c>
      <c r="J5" s="40">
        <v>28.28</v>
      </c>
      <c r="K5" s="40">
        <v>29.01</v>
      </c>
      <c r="L5" s="190">
        <f t="shared" ref="L5:L18" si="2">IF(I5&gt;K5,F5*K5,IF(J5&gt;I5,F5*J5, IF(K5&gt;I5&gt;J5,F5*I5)))</f>
        <v>152969.73000000001</v>
      </c>
      <c r="M5" s="22">
        <f t="shared" ref="M5:N18" si="3">SUM(L5,L5*4%)</f>
        <v>159088.51920000001</v>
      </c>
      <c r="N5" s="22">
        <f t="shared" si="3"/>
        <v>165452.05996800002</v>
      </c>
      <c r="O5" s="96">
        <v>12718606.07</v>
      </c>
      <c r="P5" s="70">
        <f t="shared" ref="P5:P18" si="4">O5*G5/F5</f>
        <v>26.532271338896262</v>
      </c>
      <c r="Q5" s="92">
        <f t="shared" ref="Q5:Q18" si="5">SUM(J5,J5*20%)</f>
        <v>33.936</v>
      </c>
      <c r="R5" s="92">
        <f t="shared" ref="R5:R18" si="6">SUM(K5,K5*20%)</f>
        <v>34.812000000000005</v>
      </c>
      <c r="S5" s="206">
        <f t="shared" ref="S5:S18" si="7">IF(P5&gt;R5,F5*R5,IF(Q5&gt;P5,F5*Q5, IF(R5&gt;P5&gt;Q5,F5*P5)))</f>
        <v>178944.52799999999</v>
      </c>
      <c r="T5" s="60">
        <f t="shared" si="1"/>
        <v>116.98035160289555</v>
      </c>
    </row>
    <row r="6" spans="1:20" ht="25.5">
      <c r="A6" s="3" t="s">
        <v>621</v>
      </c>
      <c r="B6" s="5">
        <v>42811</v>
      </c>
      <c r="C6" s="3" t="s">
        <v>619</v>
      </c>
      <c r="D6" s="3" t="s">
        <v>620</v>
      </c>
      <c r="E6" s="3" t="s">
        <v>57</v>
      </c>
      <c r="F6" s="6">
        <v>42929</v>
      </c>
      <c r="G6" s="50">
        <v>1.0999999999999999E-2</v>
      </c>
      <c r="H6" s="65">
        <v>139363417.72999999</v>
      </c>
      <c r="I6" s="30">
        <f t="shared" si="0"/>
        <v>35.710069999999995</v>
      </c>
      <c r="J6" s="40">
        <v>28.28</v>
      </c>
      <c r="K6" s="40">
        <v>29.01</v>
      </c>
      <c r="L6" s="190">
        <f t="shared" si="2"/>
        <v>1245370.29</v>
      </c>
      <c r="M6" s="22">
        <f t="shared" si="3"/>
        <v>1295185.1015999999</v>
      </c>
      <c r="N6" s="22">
        <f t="shared" si="3"/>
        <v>1346992.5056639998</v>
      </c>
      <c r="O6" s="96">
        <v>93213134.939999998</v>
      </c>
      <c r="P6" s="70">
        <f t="shared" si="4"/>
        <v>23.884658024645343</v>
      </c>
      <c r="Q6" s="92">
        <f t="shared" si="5"/>
        <v>33.936</v>
      </c>
      <c r="R6" s="92">
        <f t="shared" si="6"/>
        <v>34.812000000000005</v>
      </c>
      <c r="S6" s="206">
        <f t="shared" si="7"/>
        <v>1456838.544</v>
      </c>
      <c r="T6" s="60">
        <f t="shared" si="1"/>
        <v>116.98035160289555</v>
      </c>
    </row>
    <row r="7" spans="1:20" ht="25.5">
      <c r="A7" s="7" t="s">
        <v>989</v>
      </c>
      <c r="B7" s="9">
        <v>43157</v>
      </c>
      <c r="C7" s="7" t="s">
        <v>987</v>
      </c>
      <c r="D7" s="7" t="s">
        <v>988</v>
      </c>
      <c r="E7" s="7" t="s">
        <v>57</v>
      </c>
      <c r="F7" s="10">
        <v>2204</v>
      </c>
      <c r="G7" s="50">
        <v>1.0999999999999999E-2</v>
      </c>
      <c r="H7" s="64">
        <v>7154999.4800000004</v>
      </c>
      <c r="I7" s="30">
        <f t="shared" si="0"/>
        <v>35.710070000000002</v>
      </c>
      <c r="J7" s="40">
        <v>28.28</v>
      </c>
      <c r="K7" s="40">
        <v>29.01</v>
      </c>
      <c r="L7" s="190">
        <f t="shared" si="2"/>
        <v>63938.04</v>
      </c>
      <c r="M7" s="22">
        <f t="shared" si="3"/>
        <v>66495.561600000001</v>
      </c>
      <c r="N7" s="22">
        <f t="shared" si="3"/>
        <v>69155.384063999998</v>
      </c>
      <c r="O7" s="96">
        <v>6139723.8600000003</v>
      </c>
      <c r="P7" s="70">
        <f t="shared" si="4"/>
        <v>30.642904927404718</v>
      </c>
      <c r="Q7" s="92">
        <f t="shared" si="5"/>
        <v>33.936</v>
      </c>
      <c r="R7" s="92">
        <f t="shared" si="6"/>
        <v>34.812000000000005</v>
      </c>
      <c r="S7" s="206">
        <f t="shared" si="7"/>
        <v>74794.944000000003</v>
      </c>
      <c r="T7" s="60">
        <f t="shared" si="1"/>
        <v>116.98035160289555</v>
      </c>
    </row>
    <row r="8" spans="1:20" ht="25.5">
      <c r="A8" s="3" t="s">
        <v>1573</v>
      </c>
      <c r="B8" s="5">
        <v>43766</v>
      </c>
      <c r="C8" s="3" t="s">
        <v>1039</v>
      </c>
      <c r="D8" s="3" t="s">
        <v>1572</v>
      </c>
      <c r="E8" s="3" t="s">
        <v>57</v>
      </c>
      <c r="F8" s="6">
        <v>4487</v>
      </c>
      <c r="G8" s="50">
        <v>1.0999999999999999E-2</v>
      </c>
      <c r="H8" s="65">
        <v>14566462.189999999</v>
      </c>
      <c r="I8" s="30">
        <f t="shared" si="0"/>
        <v>35.710069999999995</v>
      </c>
      <c r="J8" s="40">
        <v>28.28</v>
      </c>
      <c r="K8" s="40">
        <v>29.01</v>
      </c>
      <c r="L8" s="190">
        <f t="shared" si="2"/>
        <v>130167.87000000001</v>
      </c>
      <c r="M8" s="22">
        <f t="shared" si="3"/>
        <v>135374.58480000001</v>
      </c>
      <c r="N8" s="22">
        <f t="shared" si="3"/>
        <v>140789.56819200001</v>
      </c>
      <c r="O8" s="96">
        <v>17385058.48</v>
      </c>
      <c r="P8" s="70">
        <f t="shared" si="4"/>
        <v>42.619933871183413</v>
      </c>
      <c r="Q8" s="92">
        <f t="shared" si="5"/>
        <v>33.936</v>
      </c>
      <c r="R8" s="92">
        <f t="shared" si="6"/>
        <v>34.812000000000005</v>
      </c>
      <c r="S8" s="206">
        <f t="shared" si="7"/>
        <v>156201.44400000002</v>
      </c>
      <c r="T8" s="60">
        <f t="shared" si="1"/>
        <v>120</v>
      </c>
    </row>
    <row r="9" spans="1:20" ht="38.25">
      <c r="A9" s="7" t="s">
        <v>406</v>
      </c>
      <c r="B9" s="9">
        <v>42668</v>
      </c>
      <c r="C9" s="7" t="s">
        <v>403</v>
      </c>
      <c r="D9" s="7" t="s">
        <v>404</v>
      </c>
      <c r="E9" s="7" t="s">
        <v>405</v>
      </c>
      <c r="F9" s="10">
        <v>1086</v>
      </c>
      <c r="G9" s="50">
        <v>1.0999999999999999E-2</v>
      </c>
      <c r="H9" s="64">
        <v>3725740.2</v>
      </c>
      <c r="I9" s="30">
        <f t="shared" si="0"/>
        <v>37.737700000000004</v>
      </c>
      <c r="J9" s="40">
        <v>28.28</v>
      </c>
      <c r="K9" s="40">
        <v>29.01</v>
      </c>
      <c r="L9" s="190">
        <f t="shared" si="2"/>
        <v>31504.86</v>
      </c>
      <c r="M9" s="22">
        <f t="shared" si="3"/>
        <v>32765.054400000001</v>
      </c>
      <c r="N9" s="22">
        <f t="shared" si="3"/>
        <v>34075.656576000001</v>
      </c>
      <c r="O9" s="96">
        <v>3470131.12</v>
      </c>
      <c r="P9" s="70">
        <f t="shared" si="4"/>
        <v>35.148657753222835</v>
      </c>
      <c r="Q9" s="92">
        <f t="shared" si="5"/>
        <v>33.936</v>
      </c>
      <c r="R9" s="92">
        <f t="shared" si="6"/>
        <v>34.812000000000005</v>
      </c>
      <c r="S9" s="206">
        <f t="shared" si="7"/>
        <v>37805.832000000002</v>
      </c>
      <c r="T9" s="60">
        <f t="shared" si="1"/>
        <v>120</v>
      </c>
    </row>
    <row r="10" spans="1:20" ht="38.25">
      <c r="A10" s="3" t="s">
        <v>642</v>
      </c>
      <c r="B10" s="5">
        <v>42853</v>
      </c>
      <c r="C10" s="3" t="s">
        <v>640</v>
      </c>
      <c r="D10" s="3" t="s">
        <v>641</v>
      </c>
      <c r="E10" s="3" t="s">
        <v>405</v>
      </c>
      <c r="F10" s="6">
        <v>3069</v>
      </c>
      <c r="G10" s="50">
        <v>1.0999999999999999E-2</v>
      </c>
      <c r="H10" s="65">
        <v>9955375.6500000004</v>
      </c>
      <c r="I10" s="30">
        <f t="shared" si="0"/>
        <v>35.68235</v>
      </c>
      <c r="J10" s="40">
        <v>28.28</v>
      </c>
      <c r="K10" s="40">
        <v>29.01</v>
      </c>
      <c r="L10" s="190">
        <f t="shared" si="2"/>
        <v>89031.69</v>
      </c>
      <c r="M10" s="22">
        <f t="shared" si="3"/>
        <v>92592.957600000009</v>
      </c>
      <c r="N10" s="22">
        <f t="shared" si="3"/>
        <v>96296.675904000003</v>
      </c>
      <c r="O10" s="96">
        <v>9516662.3800000008</v>
      </c>
      <c r="P10" s="70">
        <f t="shared" si="4"/>
        <v>34.109901003584234</v>
      </c>
      <c r="Q10" s="92">
        <f t="shared" si="5"/>
        <v>33.936</v>
      </c>
      <c r="R10" s="92">
        <f t="shared" si="6"/>
        <v>34.812000000000005</v>
      </c>
      <c r="S10" s="206">
        <f t="shared" si="7"/>
        <v>104683.28618000001</v>
      </c>
      <c r="T10" s="60">
        <f t="shared" si="1"/>
        <v>117.5798035283841</v>
      </c>
    </row>
    <row r="11" spans="1:20" ht="38.25">
      <c r="A11" s="3" t="s">
        <v>814</v>
      </c>
      <c r="B11" s="5">
        <v>43021</v>
      </c>
      <c r="C11" s="3" t="s">
        <v>812</v>
      </c>
      <c r="D11" s="3" t="s">
        <v>813</v>
      </c>
      <c r="E11" s="3" t="s">
        <v>405</v>
      </c>
      <c r="F11" s="6">
        <v>9601</v>
      </c>
      <c r="G11" s="50">
        <v>1.0999999999999999E-2</v>
      </c>
      <c r="H11" s="65">
        <v>31144203.850000001</v>
      </c>
      <c r="I11" s="30">
        <f t="shared" si="0"/>
        <v>35.68235</v>
      </c>
      <c r="J11" s="40">
        <v>28.28</v>
      </c>
      <c r="K11" s="40">
        <v>29.01</v>
      </c>
      <c r="L11" s="190">
        <f t="shared" si="2"/>
        <v>278525.01</v>
      </c>
      <c r="M11" s="22">
        <f t="shared" si="3"/>
        <v>289666.01040000003</v>
      </c>
      <c r="N11" s="22">
        <f t="shared" si="3"/>
        <v>301252.65081600001</v>
      </c>
      <c r="O11" s="96">
        <v>20874680.649999999</v>
      </c>
      <c r="P11" s="70">
        <f t="shared" si="4"/>
        <v>23.916413618373085</v>
      </c>
      <c r="Q11" s="92">
        <f t="shared" si="5"/>
        <v>33.936</v>
      </c>
      <c r="R11" s="92">
        <f t="shared" si="6"/>
        <v>34.812000000000005</v>
      </c>
      <c r="S11" s="206">
        <f t="shared" si="7"/>
        <v>325819.53600000002</v>
      </c>
      <c r="T11" s="60">
        <f t="shared" si="1"/>
        <v>116.98035160289555</v>
      </c>
    </row>
    <row r="12" spans="1:20" ht="38.25">
      <c r="A12" s="7" t="s">
        <v>411</v>
      </c>
      <c r="B12" s="9">
        <v>42670</v>
      </c>
      <c r="C12" s="7" t="s">
        <v>348</v>
      </c>
      <c r="D12" s="7" t="s">
        <v>349</v>
      </c>
      <c r="E12" s="7" t="s">
        <v>410</v>
      </c>
      <c r="F12" s="10">
        <v>702</v>
      </c>
      <c r="G12" s="50">
        <v>1.0999999999999999E-2</v>
      </c>
      <c r="H12" s="64">
        <v>2519084.88</v>
      </c>
      <c r="I12" s="30">
        <f t="shared" si="0"/>
        <v>39.472839999999998</v>
      </c>
      <c r="J12" s="40">
        <v>28.28</v>
      </c>
      <c r="K12" s="40">
        <v>29.01</v>
      </c>
      <c r="L12" s="190">
        <f t="shared" si="2"/>
        <v>20365.02</v>
      </c>
      <c r="M12" s="22">
        <f t="shared" si="3"/>
        <v>21179.620800000001</v>
      </c>
      <c r="N12" s="22">
        <f t="shared" si="3"/>
        <v>22026.805632</v>
      </c>
      <c r="O12" s="96">
        <v>2384846.94</v>
      </c>
      <c r="P12" s="70">
        <f t="shared" si="4"/>
        <v>37.369396495726491</v>
      </c>
      <c r="Q12" s="92">
        <f t="shared" si="5"/>
        <v>33.936</v>
      </c>
      <c r="R12" s="92">
        <f t="shared" si="6"/>
        <v>34.812000000000005</v>
      </c>
      <c r="S12" s="206">
        <f t="shared" si="7"/>
        <v>24438.024000000005</v>
      </c>
      <c r="T12" s="60">
        <f t="shared" si="1"/>
        <v>120.00000000000001</v>
      </c>
    </row>
    <row r="13" spans="1:20" ht="38.25">
      <c r="A13" s="3" t="s">
        <v>1714</v>
      </c>
      <c r="B13" s="5">
        <v>43944</v>
      </c>
      <c r="C13" s="3" t="s">
        <v>167</v>
      </c>
      <c r="D13" s="3" t="s">
        <v>1712</v>
      </c>
      <c r="E13" s="3" t="s">
        <v>1713</v>
      </c>
      <c r="F13" s="6">
        <v>19474</v>
      </c>
      <c r="G13" s="50">
        <v>1.0999999999999999E-2</v>
      </c>
      <c r="H13" s="65">
        <v>63219809.380000003</v>
      </c>
      <c r="I13" s="30">
        <f t="shared" si="0"/>
        <v>35.710070000000002</v>
      </c>
      <c r="J13" s="40">
        <v>28.28</v>
      </c>
      <c r="K13" s="40">
        <v>29.01</v>
      </c>
      <c r="L13" s="190">
        <f t="shared" si="2"/>
        <v>564940.74</v>
      </c>
      <c r="M13" s="22">
        <f t="shared" si="3"/>
        <v>587538.36959999998</v>
      </c>
      <c r="N13" s="22">
        <f t="shared" si="3"/>
        <v>611039.90438399999</v>
      </c>
      <c r="O13" s="96">
        <v>42340748.969999999</v>
      </c>
      <c r="P13" s="70">
        <f t="shared" si="4"/>
        <v>23.916413611481971</v>
      </c>
      <c r="Q13" s="92">
        <f t="shared" si="5"/>
        <v>33.936</v>
      </c>
      <c r="R13" s="92">
        <f t="shared" si="6"/>
        <v>34.812000000000005</v>
      </c>
      <c r="S13" s="206">
        <f t="shared" si="7"/>
        <v>660869.66399999999</v>
      </c>
      <c r="T13" s="60">
        <f t="shared" si="1"/>
        <v>116.98035160289555</v>
      </c>
    </row>
    <row r="14" spans="1:20" ht="38.25">
      <c r="A14" s="7" t="s">
        <v>2221</v>
      </c>
      <c r="B14" s="9">
        <v>44469</v>
      </c>
      <c r="C14" s="7" t="s">
        <v>2219</v>
      </c>
      <c r="D14" s="7" t="s">
        <v>1262</v>
      </c>
      <c r="E14" s="7" t="s">
        <v>2220</v>
      </c>
      <c r="F14" s="10">
        <v>2367</v>
      </c>
      <c r="G14" s="50">
        <v>1.0999999999999999E-2</v>
      </c>
      <c r="H14" s="64">
        <v>7684157.79</v>
      </c>
      <c r="I14" s="30">
        <f t="shared" si="0"/>
        <v>35.710070000000002</v>
      </c>
      <c r="J14" s="40">
        <v>28.28</v>
      </c>
      <c r="K14" s="40">
        <v>29.01</v>
      </c>
      <c r="L14" s="190">
        <f t="shared" si="2"/>
        <v>68666.67</v>
      </c>
      <c r="M14" s="22">
        <f t="shared" si="3"/>
        <v>71413.336800000005</v>
      </c>
      <c r="N14" s="22">
        <f t="shared" si="3"/>
        <v>74269.870272</v>
      </c>
      <c r="O14" s="96">
        <v>6593796</v>
      </c>
      <c r="P14" s="70">
        <f t="shared" si="4"/>
        <v>30.642904942965778</v>
      </c>
      <c r="Q14" s="92">
        <f t="shared" si="5"/>
        <v>33.936</v>
      </c>
      <c r="R14" s="92">
        <f t="shared" si="6"/>
        <v>34.812000000000005</v>
      </c>
      <c r="S14" s="206">
        <f t="shared" si="7"/>
        <v>80326.512000000002</v>
      </c>
      <c r="T14" s="60">
        <f t="shared" si="1"/>
        <v>116.98035160289555</v>
      </c>
    </row>
    <row r="15" spans="1:20" ht="38.25">
      <c r="A15" s="7" t="s">
        <v>61</v>
      </c>
      <c r="B15" s="9">
        <v>42340</v>
      </c>
      <c r="C15" s="7" t="s">
        <v>56</v>
      </c>
      <c r="D15" s="7" t="s">
        <v>59</v>
      </c>
      <c r="E15" s="7" t="s">
        <v>60</v>
      </c>
      <c r="F15" s="10">
        <v>6289</v>
      </c>
      <c r="G15" s="50">
        <v>1.0999999999999999E-2</v>
      </c>
      <c r="H15" s="64">
        <v>20400572.649999999</v>
      </c>
      <c r="I15" s="30">
        <f t="shared" si="0"/>
        <v>35.68235</v>
      </c>
      <c r="J15" s="40">
        <v>28.28</v>
      </c>
      <c r="K15" s="40">
        <v>29.01</v>
      </c>
      <c r="L15" s="190">
        <f t="shared" si="2"/>
        <v>182443.89</v>
      </c>
      <c r="M15" s="22">
        <f t="shared" si="3"/>
        <v>189741.64560000002</v>
      </c>
      <c r="N15" s="22">
        <f t="shared" si="3"/>
        <v>197331.31142400001</v>
      </c>
      <c r="O15" s="96">
        <v>13673665.93</v>
      </c>
      <c r="P15" s="70">
        <f t="shared" si="4"/>
        <v>23.916413615837175</v>
      </c>
      <c r="Q15" s="92">
        <f t="shared" si="5"/>
        <v>33.936</v>
      </c>
      <c r="R15" s="92">
        <f t="shared" si="6"/>
        <v>34.812000000000005</v>
      </c>
      <c r="S15" s="206">
        <f t="shared" si="7"/>
        <v>213423.50399999999</v>
      </c>
      <c r="T15" s="60">
        <f t="shared" si="1"/>
        <v>116.98035160289552</v>
      </c>
    </row>
    <row r="16" spans="1:20" ht="25.5">
      <c r="A16" s="3" t="s">
        <v>351</v>
      </c>
      <c r="B16" s="5">
        <v>42642</v>
      </c>
      <c r="C16" s="3" t="s">
        <v>348</v>
      </c>
      <c r="D16" s="3" t="s">
        <v>349</v>
      </c>
      <c r="E16" s="3" t="s">
        <v>350</v>
      </c>
      <c r="F16" s="6">
        <v>5935</v>
      </c>
      <c r="G16" s="50">
        <v>1.0999999999999999E-2</v>
      </c>
      <c r="H16" s="65">
        <v>19252249.75</v>
      </c>
      <c r="I16" s="30">
        <f t="shared" si="0"/>
        <v>35.68235</v>
      </c>
      <c r="J16" s="40">
        <v>28.28</v>
      </c>
      <c r="K16" s="40">
        <v>29.01</v>
      </c>
      <c r="L16" s="190">
        <f t="shared" si="2"/>
        <v>172174.35</v>
      </c>
      <c r="M16" s="22">
        <f t="shared" si="3"/>
        <v>179061.32399999999</v>
      </c>
      <c r="N16" s="22">
        <f t="shared" si="3"/>
        <v>186223.77695999999</v>
      </c>
      <c r="O16" s="96">
        <v>14315366.41</v>
      </c>
      <c r="P16" s="70">
        <f t="shared" si="4"/>
        <v>26.532271358045488</v>
      </c>
      <c r="Q16" s="92">
        <f t="shared" si="5"/>
        <v>33.936</v>
      </c>
      <c r="R16" s="92">
        <f t="shared" si="6"/>
        <v>34.812000000000005</v>
      </c>
      <c r="S16" s="206">
        <f t="shared" si="7"/>
        <v>201410.16</v>
      </c>
      <c r="T16" s="60">
        <f t="shared" si="1"/>
        <v>116.98035160289555</v>
      </c>
    </row>
    <row r="17" spans="1:20" ht="25.5">
      <c r="A17" s="7" t="s">
        <v>352</v>
      </c>
      <c r="B17" s="9">
        <v>42642</v>
      </c>
      <c r="C17" s="7" t="s">
        <v>348</v>
      </c>
      <c r="D17" s="7" t="s">
        <v>349</v>
      </c>
      <c r="E17" s="7" t="s">
        <v>350</v>
      </c>
      <c r="F17" s="10">
        <v>318</v>
      </c>
      <c r="G17" s="50">
        <v>1.0999999999999999E-2</v>
      </c>
      <c r="H17" s="64">
        <v>1189424.94</v>
      </c>
      <c r="I17" s="30">
        <f t="shared" si="0"/>
        <v>41.143629999999995</v>
      </c>
      <c r="J17" s="40">
        <v>28.28</v>
      </c>
      <c r="K17" s="40">
        <v>29.01</v>
      </c>
      <c r="L17" s="190">
        <f t="shared" si="2"/>
        <v>9225.18</v>
      </c>
      <c r="M17" s="22">
        <f t="shared" si="3"/>
        <v>9594.1872000000003</v>
      </c>
      <c r="N17" s="22">
        <f t="shared" si="3"/>
        <v>9977.9546879999998</v>
      </c>
      <c r="O17" s="96">
        <v>1080315.28</v>
      </c>
      <c r="P17" s="70">
        <f t="shared" si="4"/>
        <v>37.369396477987415</v>
      </c>
      <c r="Q17" s="92">
        <f t="shared" si="5"/>
        <v>33.936</v>
      </c>
      <c r="R17" s="92">
        <f t="shared" si="6"/>
        <v>34.812000000000005</v>
      </c>
      <c r="S17" s="206">
        <f t="shared" si="7"/>
        <v>11070.216000000002</v>
      </c>
      <c r="T17" s="60">
        <f t="shared" si="1"/>
        <v>120.00000000000001</v>
      </c>
    </row>
    <row r="18" spans="1:20" ht="25.5">
      <c r="A18" s="3" t="s">
        <v>412</v>
      </c>
      <c r="B18" s="5">
        <v>42670</v>
      </c>
      <c r="C18" s="3" t="s">
        <v>348</v>
      </c>
      <c r="D18" s="3" t="s">
        <v>349</v>
      </c>
      <c r="E18" s="3" t="s">
        <v>350</v>
      </c>
      <c r="F18" s="6">
        <v>3566</v>
      </c>
      <c r="G18" s="50">
        <v>1.0999999999999999E-2</v>
      </c>
      <c r="H18" s="65">
        <v>14785884.1</v>
      </c>
      <c r="I18" s="30">
        <f t="shared" si="0"/>
        <v>45.609849999999994</v>
      </c>
      <c r="J18" s="40">
        <v>28.28</v>
      </c>
      <c r="K18" s="40">
        <v>29.01</v>
      </c>
      <c r="L18" s="190">
        <f t="shared" si="2"/>
        <v>103449.66</v>
      </c>
      <c r="M18" s="22">
        <f t="shared" si="3"/>
        <v>107587.6464</v>
      </c>
      <c r="N18" s="22">
        <f t="shared" si="3"/>
        <v>111891.152256</v>
      </c>
      <c r="O18" s="96">
        <v>8601279.9600000009</v>
      </c>
      <c r="P18" s="70">
        <f t="shared" si="4"/>
        <v>26.532271329220414</v>
      </c>
      <c r="Q18" s="92">
        <f t="shared" si="5"/>
        <v>33.936</v>
      </c>
      <c r="R18" s="92">
        <f t="shared" si="6"/>
        <v>34.812000000000005</v>
      </c>
      <c r="S18" s="206">
        <f t="shared" si="7"/>
        <v>121015.776</v>
      </c>
      <c r="T18" s="60">
        <f t="shared" si="1"/>
        <v>116.98035160289555</v>
      </c>
    </row>
    <row r="20" spans="1:20">
      <c r="L20" s="49">
        <f t="shared" ref="L20:N20" si="8">SUM(L4:L18)</f>
        <v>3324342.9300000011</v>
      </c>
      <c r="M20" s="49">
        <f t="shared" si="8"/>
        <v>3457316.6472000005</v>
      </c>
      <c r="N20" s="49">
        <f t="shared" si="8"/>
        <v>3595609.3130879994</v>
      </c>
      <c r="S20" s="97">
        <f>SUM(S4:S18)</f>
        <v>3895137.2181799999</v>
      </c>
      <c r="T20" s="60">
        <f>S20/L20*100</f>
        <v>117.1701385867552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R12"/>
  <sheetViews>
    <sheetView topLeftCell="B1" workbookViewId="0">
      <selection activeCell="Q3" sqref="Q3"/>
    </sheetView>
  </sheetViews>
  <sheetFormatPr defaultRowHeight="15"/>
  <cols>
    <col min="1" max="1" width="14.140625" customWidth="1"/>
    <col min="2" max="2" width="16.140625" customWidth="1"/>
    <col min="3" max="3" width="17.140625" customWidth="1"/>
    <col min="4" max="4" width="13.140625" customWidth="1"/>
    <col min="5" max="5" width="11" customWidth="1"/>
    <col min="6" max="6" width="15.7109375" customWidth="1"/>
    <col min="7" max="7" width="11.5703125" customWidth="1"/>
    <col min="8" max="8" width="12" customWidth="1"/>
    <col min="9" max="9" width="14.42578125" customWidth="1"/>
    <col min="10" max="10" width="12.85546875" customWidth="1"/>
    <col min="11" max="11" width="12.7109375" customWidth="1"/>
    <col min="12" max="12" width="12" customWidth="1"/>
    <col min="13" max="13" width="14.28515625" customWidth="1"/>
    <col min="15" max="15" width="12.140625" customWidth="1"/>
    <col min="16" max="16" width="14" customWidth="1"/>
    <col min="17" max="17" width="11.7109375" customWidth="1"/>
    <col min="18" max="18" width="14" customWidth="1"/>
  </cols>
  <sheetData>
    <row r="3" spans="1:18" ht="63.75">
      <c r="A3" s="178" t="s">
        <v>7</v>
      </c>
      <c r="B3" s="178" t="s">
        <v>2</v>
      </c>
      <c r="C3" s="178" t="s">
        <v>6</v>
      </c>
      <c r="D3" s="178" t="s">
        <v>2423</v>
      </c>
      <c r="E3" s="178" t="s">
        <v>2424</v>
      </c>
      <c r="F3" s="223" t="s">
        <v>2422</v>
      </c>
      <c r="G3" s="178" t="s">
        <v>2430</v>
      </c>
      <c r="H3" s="224" t="s">
        <v>2420</v>
      </c>
      <c r="I3" s="224" t="s">
        <v>2421</v>
      </c>
      <c r="J3" s="179" t="s">
        <v>2429</v>
      </c>
      <c r="K3" s="179" t="s">
        <v>2426</v>
      </c>
      <c r="L3" s="179" t="s">
        <v>2427</v>
      </c>
      <c r="M3" s="225" t="s">
        <v>2415</v>
      </c>
      <c r="N3" s="179" t="s">
        <v>2417</v>
      </c>
      <c r="O3" s="228" t="s">
        <v>2893</v>
      </c>
      <c r="P3" s="228" t="s">
        <v>2894</v>
      </c>
      <c r="Q3" s="178" t="s">
        <v>2917</v>
      </c>
      <c r="R3" s="179" t="s">
        <v>2910</v>
      </c>
    </row>
    <row r="4" spans="1:18" ht="30">
      <c r="A4" s="300" t="s">
        <v>2973</v>
      </c>
      <c r="B4" s="300" t="s">
        <v>2171</v>
      </c>
      <c r="C4" s="300" t="s">
        <v>2974</v>
      </c>
      <c r="D4" s="300" t="s">
        <v>2975</v>
      </c>
      <c r="E4" s="301">
        <v>3.5000000000000003E-2</v>
      </c>
      <c r="F4" s="302">
        <v>13411806.26</v>
      </c>
      <c r="G4" s="189">
        <f>F4*E4:E5/D4</f>
        <v>30.636550000000003</v>
      </c>
      <c r="H4" s="300">
        <v>28.28</v>
      </c>
      <c r="I4" s="300">
        <v>29.01</v>
      </c>
      <c r="J4" s="190">
        <f>IF(G4&gt;I4,D4*I4,IF(H4&gt;G4,D4*H4, IF(I4&gt;G4&gt;H4,D4*G4)))</f>
        <v>444491.22000000003</v>
      </c>
      <c r="K4" s="190">
        <f>SUM(J4,J4*4%)</f>
        <v>462270.86880000005</v>
      </c>
      <c r="L4" s="190">
        <f>SUM(K4,K4*4%)</f>
        <v>480761.70355200005</v>
      </c>
      <c r="M4" s="304">
        <v>9339230.1999999993</v>
      </c>
      <c r="N4" s="189">
        <f>M4*E4/D4</f>
        <v>21.33357636078841</v>
      </c>
      <c r="O4" s="233">
        <f>SUM(H4,H4*15%)</f>
        <v>32.521999999999998</v>
      </c>
      <c r="P4" s="233">
        <f>SUM(I4,I4*15%)</f>
        <v>33.361499999999999</v>
      </c>
      <c r="Q4" s="190">
        <f>IF(N4&gt;P4,D4*P4,IF(O4&gt;N4,D4*O4, IF(P4&gt;N4&gt;O4,D4*N4)))</f>
        <v>498302.08399999997</v>
      </c>
      <c r="R4" s="227">
        <f t="shared" ref="R4" si="0">Q4/J4*100</f>
        <v>112.10617028610824</v>
      </c>
    </row>
    <row r="5" spans="1:18" ht="60">
      <c r="A5" s="300" t="s">
        <v>2976</v>
      </c>
      <c r="B5" s="300" t="s">
        <v>2977</v>
      </c>
      <c r="C5" s="300" t="s">
        <v>2974</v>
      </c>
      <c r="D5" s="300" t="s">
        <v>2978</v>
      </c>
      <c r="E5" s="301">
        <v>3.5000000000000003E-2</v>
      </c>
      <c r="F5" s="302">
        <v>1709519.49</v>
      </c>
      <c r="G5" s="189">
        <f t="shared" ref="G5:G10" si="1">F5*E5:E6/D5</f>
        <v>30.636550000000003</v>
      </c>
      <c r="H5" s="300">
        <v>28.28</v>
      </c>
      <c r="I5" s="300">
        <v>29.01</v>
      </c>
      <c r="J5" s="190">
        <f t="shared" ref="J5:J10" si="2">IF(G5&gt;I5,D5*I5,IF(H5&gt;G5,D5*H5, IF(I5&gt;G5&gt;H5,D5*G5)))</f>
        <v>56656.530000000006</v>
      </c>
      <c r="K5" s="190">
        <f t="shared" ref="K5:L5" si="3">SUM(J5,J5*4%)</f>
        <v>58922.791200000007</v>
      </c>
      <c r="L5" s="190">
        <f t="shared" si="3"/>
        <v>61279.702848000008</v>
      </c>
      <c r="M5" s="304">
        <v>1110702.51</v>
      </c>
      <c r="N5" s="189">
        <f t="shared" ref="N5:N10" si="4">M5*E5/D5</f>
        <v>19.905062903225808</v>
      </c>
      <c r="O5" s="233">
        <f t="shared" ref="O5:O10" si="5">SUM(H5,H5*15%)</f>
        <v>32.521999999999998</v>
      </c>
      <c r="P5" s="233">
        <f t="shared" ref="P5:P10" si="6">SUM(I5,I5*15%)</f>
        <v>33.361499999999999</v>
      </c>
      <c r="Q5" s="190">
        <f t="shared" ref="Q5:Q10" si="7">IF(N5&gt;P5,D5*P5,IF(O5&gt;N5,D5*O5, IF(P5&gt;N5&gt;O5,D5*N5)))</f>
        <v>63515.466</v>
      </c>
      <c r="R5" s="227">
        <f t="shared" ref="R5:R10" si="8">Q5/J5*100</f>
        <v>112.10617028610824</v>
      </c>
    </row>
    <row r="6" spans="1:18" ht="30">
      <c r="A6" s="300" t="s">
        <v>2979</v>
      </c>
      <c r="B6" s="300" t="s">
        <v>2438</v>
      </c>
      <c r="C6" s="300" t="s">
        <v>2974</v>
      </c>
      <c r="D6" s="300" t="s">
        <v>2980</v>
      </c>
      <c r="E6" s="301">
        <v>3.5000000000000003E-2</v>
      </c>
      <c r="F6" s="302">
        <v>2587475.48</v>
      </c>
      <c r="G6" s="189">
        <f t="shared" si="1"/>
        <v>30.636550000000003</v>
      </c>
      <c r="H6" s="300">
        <v>28.28</v>
      </c>
      <c r="I6" s="300">
        <v>29.01</v>
      </c>
      <c r="J6" s="190">
        <f t="shared" si="2"/>
        <v>85753.56</v>
      </c>
      <c r="K6" s="190">
        <f t="shared" ref="K6:L6" si="9">SUM(J6,J6*4%)</f>
        <v>89183.702399999995</v>
      </c>
      <c r="L6" s="190">
        <f t="shared" si="9"/>
        <v>92751.050495999996</v>
      </c>
      <c r="M6" s="304">
        <v>1681124.75</v>
      </c>
      <c r="N6" s="189">
        <f t="shared" si="4"/>
        <v>19.905063007442493</v>
      </c>
      <c r="O6" s="233">
        <f t="shared" si="5"/>
        <v>32.521999999999998</v>
      </c>
      <c r="P6" s="233">
        <f t="shared" si="6"/>
        <v>33.361499999999999</v>
      </c>
      <c r="Q6" s="190">
        <f t="shared" si="7"/>
        <v>96135.031999999992</v>
      </c>
      <c r="R6" s="227">
        <f t="shared" si="8"/>
        <v>112.10617028610824</v>
      </c>
    </row>
    <row r="7" spans="1:18" ht="30">
      <c r="A7" s="300" t="s">
        <v>2981</v>
      </c>
      <c r="B7" s="300" t="s">
        <v>2438</v>
      </c>
      <c r="C7" s="300" t="s">
        <v>2974</v>
      </c>
      <c r="D7" s="300" t="s">
        <v>2982</v>
      </c>
      <c r="E7" s="301">
        <v>3.5000000000000003E-2</v>
      </c>
      <c r="F7" s="302">
        <v>10756930.369999999</v>
      </c>
      <c r="G7" s="189">
        <f t="shared" si="1"/>
        <v>30.63655</v>
      </c>
      <c r="H7" s="300">
        <v>28.28</v>
      </c>
      <c r="I7" s="300">
        <v>29.01</v>
      </c>
      <c r="J7" s="190">
        <f t="shared" si="2"/>
        <v>356503.89</v>
      </c>
      <c r="K7" s="190">
        <f t="shared" ref="K7:L7" si="10">SUM(J7,J7*4%)</f>
        <v>370764.04560000001</v>
      </c>
      <c r="L7" s="190">
        <f t="shared" si="10"/>
        <v>385594.60742399999</v>
      </c>
      <c r="M7" s="304">
        <v>5177001.46</v>
      </c>
      <c r="N7" s="189">
        <f t="shared" si="4"/>
        <v>14.744491097729679</v>
      </c>
      <c r="O7" s="233">
        <f t="shared" si="5"/>
        <v>32.521999999999998</v>
      </c>
      <c r="P7" s="233">
        <f t="shared" si="6"/>
        <v>33.361499999999999</v>
      </c>
      <c r="Q7" s="190">
        <f t="shared" si="7"/>
        <v>399662.85800000001</v>
      </c>
      <c r="R7" s="227">
        <f t="shared" si="8"/>
        <v>112.10617028610824</v>
      </c>
    </row>
    <row r="8" spans="1:18" ht="60">
      <c r="A8" s="300" t="s">
        <v>2983</v>
      </c>
      <c r="B8" s="300" t="s">
        <v>2984</v>
      </c>
      <c r="C8" s="300" t="s">
        <v>2974</v>
      </c>
      <c r="D8" s="300" t="s">
        <v>2985</v>
      </c>
      <c r="E8" s="301">
        <v>3.5000000000000003E-2</v>
      </c>
      <c r="F8" s="302">
        <v>27704194.5</v>
      </c>
      <c r="G8" s="189">
        <f t="shared" si="1"/>
        <v>30.636550000000003</v>
      </c>
      <c r="H8" s="300">
        <v>28.28</v>
      </c>
      <c r="I8" s="300">
        <v>29.01</v>
      </c>
      <c r="J8" s="190">
        <f t="shared" si="2"/>
        <v>918166.5</v>
      </c>
      <c r="K8" s="190">
        <f t="shared" ref="K8:L8" si="11">SUM(J8,J8*4%)</f>
        <v>954893.16</v>
      </c>
      <c r="L8" s="190">
        <f t="shared" si="11"/>
        <v>993088.88640000008</v>
      </c>
      <c r="M8" s="304">
        <v>13333232.67</v>
      </c>
      <c r="N8" s="189">
        <f t="shared" si="4"/>
        <v>14.744491104265403</v>
      </c>
      <c r="O8" s="233">
        <f t="shared" si="5"/>
        <v>32.521999999999998</v>
      </c>
      <c r="P8" s="233">
        <f t="shared" si="6"/>
        <v>33.361499999999999</v>
      </c>
      <c r="Q8" s="190">
        <f t="shared" si="7"/>
        <v>1029321.2999999999</v>
      </c>
      <c r="R8" s="227">
        <f t="shared" si="8"/>
        <v>112.10617028610824</v>
      </c>
    </row>
    <row r="9" spans="1:18" ht="30">
      <c r="A9" s="300" t="s">
        <v>2986</v>
      </c>
      <c r="B9" s="300" t="s">
        <v>2438</v>
      </c>
      <c r="C9" s="300" t="s">
        <v>2974</v>
      </c>
      <c r="D9" s="300" t="s">
        <v>2987</v>
      </c>
      <c r="E9" s="301">
        <v>3.5000000000000003E-2</v>
      </c>
      <c r="F9" s="302">
        <v>786921.67</v>
      </c>
      <c r="G9" s="189">
        <f t="shared" si="1"/>
        <v>30.636550000000007</v>
      </c>
      <c r="H9" s="300">
        <v>28.28</v>
      </c>
      <c r="I9" s="300">
        <v>29.01</v>
      </c>
      <c r="J9" s="190">
        <f t="shared" si="2"/>
        <v>26079.99</v>
      </c>
      <c r="K9" s="190">
        <f t="shared" ref="K9:L9" si="12">SUM(J9,J9*4%)</f>
        <v>27123.189600000002</v>
      </c>
      <c r="L9" s="190">
        <f t="shared" si="12"/>
        <v>28208.117184000002</v>
      </c>
      <c r="M9" s="304">
        <v>1154532.42</v>
      </c>
      <c r="N9" s="189">
        <f t="shared" si="4"/>
        <v>44.948425695216912</v>
      </c>
      <c r="O9" s="233">
        <f t="shared" si="5"/>
        <v>32.521999999999998</v>
      </c>
      <c r="P9" s="233">
        <f t="shared" si="6"/>
        <v>33.361499999999999</v>
      </c>
      <c r="Q9" s="190">
        <f t="shared" si="7"/>
        <v>29991.988499999999</v>
      </c>
      <c r="R9" s="227">
        <f t="shared" si="8"/>
        <v>114.99999999999999</v>
      </c>
    </row>
    <row r="10" spans="1:18" ht="30">
      <c r="A10" s="300" t="s">
        <v>2988</v>
      </c>
      <c r="B10" s="300" t="s">
        <v>2171</v>
      </c>
      <c r="C10" s="300" t="s">
        <v>2974</v>
      </c>
      <c r="D10" s="300" t="s">
        <v>2989</v>
      </c>
      <c r="E10" s="301">
        <v>3.5000000000000003E-2</v>
      </c>
      <c r="F10" s="302">
        <v>103622440.73</v>
      </c>
      <c r="G10" s="189">
        <f t="shared" si="1"/>
        <v>30.636550000000003</v>
      </c>
      <c r="H10" s="300">
        <v>28.28</v>
      </c>
      <c r="I10" s="300">
        <v>29.01</v>
      </c>
      <c r="J10" s="190">
        <f t="shared" si="2"/>
        <v>3434232.81</v>
      </c>
      <c r="K10" s="190">
        <f t="shared" ref="K10:L10" si="13">SUM(J10,J10*4%)</f>
        <v>3571602.1224000002</v>
      </c>
      <c r="L10" s="190">
        <f t="shared" si="13"/>
        <v>3714466.2072960003</v>
      </c>
      <c r="M10" s="304">
        <v>66697405.399999999</v>
      </c>
      <c r="N10" s="189">
        <f t="shared" si="4"/>
        <v>19.719458266106894</v>
      </c>
      <c r="O10" s="233">
        <f t="shared" si="5"/>
        <v>32.521999999999998</v>
      </c>
      <c r="P10" s="233">
        <f t="shared" si="6"/>
        <v>33.361499999999999</v>
      </c>
      <c r="Q10" s="190">
        <f t="shared" si="7"/>
        <v>3849986.8819999998</v>
      </c>
      <c r="R10" s="227">
        <f t="shared" si="8"/>
        <v>112.10617028610824</v>
      </c>
    </row>
    <row r="12" spans="1:18">
      <c r="J12" s="234">
        <f>SUM(J7:J10)</f>
        <v>4734983.1900000004</v>
      </c>
      <c r="K12" s="234">
        <f t="shared" ref="K12:L12" si="14">SUM(K7:K10)</f>
        <v>4924382.5175999999</v>
      </c>
      <c r="L12" s="234">
        <f t="shared" si="14"/>
        <v>5121357.8183040004</v>
      </c>
      <c r="M12" s="212"/>
      <c r="N12" s="212"/>
      <c r="O12" s="212"/>
      <c r="P12" s="212"/>
      <c r="Q12" s="234">
        <f>SUM(Q7:Q10)</f>
        <v>5308963.0285</v>
      </c>
      <c r="R12" s="227">
        <f>Q12/J12*100</f>
        <v>112.1221093184071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T10"/>
  <sheetViews>
    <sheetView topLeftCell="D1" workbookViewId="0">
      <selection activeCell="S2" sqref="S2"/>
    </sheetView>
  </sheetViews>
  <sheetFormatPr defaultColWidth="16.140625" defaultRowHeight="78" customHeight="1"/>
  <cols>
    <col min="1" max="5" width="16.140625" style="55"/>
    <col min="6" max="6" width="12.42578125" style="55" customWidth="1"/>
    <col min="7" max="7" width="11.5703125" style="55" customWidth="1"/>
    <col min="8" max="8" width="16.140625" style="55"/>
    <col min="9" max="9" width="12.42578125" style="55" customWidth="1"/>
    <col min="10" max="10" width="9.140625" style="55" customWidth="1"/>
    <col min="11" max="11" width="10.28515625" style="55" customWidth="1"/>
    <col min="12" max="12" width="16.140625" style="55"/>
    <col min="13" max="13" width="14.5703125" style="55" customWidth="1"/>
    <col min="14" max="14" width="14.85546875" style="55" customWidth="1"/>
    <col min="15" max="15" width="16.140625" style="55"/>
    <col min="16" max="16" width="13" style="55" customWidth="1"/>
    <col min="17" max="17" width="11.28515625" style="55" customWidth="1"/>
    <col min="18" max="18" width="10.28515625" style="55" customWidth="1"/>
    <col min="19" max="19" width="12.140625" style="55" customWidth="1"/>
    <col min="20" max="20" width="9.85546875" style="55" customWidth="1"/>
    <col min="21" max="16384" width="16.140625" style="55"/>
  </cols>
  <sheetData>
    <row r="2" spans="1:20" ht="52.5" customHeight="1">
      <c r="A2" s="102" t="s">
        <v>7</v>
      </c>
      <c r="B2" s="102" t="s">
        <v>0</v>
      </c>
      <c r="C2" s="103" t="s">
        <v>2</v>
      </c>
      <c r="D2" s="102" t="s">
        <v>0</v>
      </c>
      <c r="E2" s="104" t="s">
        <v>6</v>
      </c>
      <c r="F2" s="105" t="s">
        <v>2423</v>
      </c>
      <c r="G2" s="105" t="s">
        <v>2424</v>
      </c>
      <c r="H2" s="106" t="s">
        <v>2422</v>
      </c>
      <c r="I2" s="103" t="s">
        <v>2430</v>
      </c>
      <c r="J2" s="107" t="s">
        <v>2420</v>
      </c>
      <c r="K2" s="107" t="s">
        <v>2421</v>
      </c>
      <c r="L2" s="108" t="s">
        <v>2429</v>
      </c>
      <c r="M2" s="107" t="s">
        <v>2426</v>
      </c>
      <c r="N2" s="107" t="s">
        <v>2427</v>
      </c>
      <c r="O2" s="109" t="s">
        <v>2415</v>
      </c>
      <c r="P2" s="110" t="s">
        <v>2417</v>
      </c>
      <c r="Q2" s="182" t="s">
        <v>2906</v>
      </c>
      <c r="R2" s="182" t="s">
        <v>2908</v>
      </c>
      <c r="S2" s="202" t="s">
        <v>3004</v>
      </c>
      <c r="T2" s="107" t="s">
        <v>2916</v>
      </c>
    </row>
    <row r="3" spans="1:20" ht="54" customHeight="1">
      <c r="A3" s="111" t="s">
        <v>1164</v>
      </c>
      <c r="B3" s="112">
        <v>43383</v>
      </c>
      <c r="C3" s="111" t="s">
        <v>1161</v>
      </c>
      <c r="D3" s="111" t="s">
        <v>1162</v>
      </c>
      <c r="E3" s="111" t="s">
        <v>1163</v>
      </c>
      <c r="F3" s="113">
        <v>2325</v>
      </c>
      <c r="G3" s="114">
        <v>2.4E-2</v>
      </c>
      <c r="H3" s="115">
        <v>13579325.25</v>
      </c>
      <c r="I3" s="116">
        <f t="shared" ref="I3:I8" si="0">PRODUCT(H3,G3)/F3</f>
        <v>140.17367999999999</v>
      </c>
      <c r="J3" s="58">
        <v>141.4</v>
      </c>
      <c r="K3" s="58">
        <v>155.9</v>
      </c>
      <c r="L3" s="190">
        <f>IF(I3&gt;K3,F3*K3,IF(J3&gt;I3,F3*J3, IF(K3&gt;I3&gt;J3,F3*I3)))</f>
        <v>328755</v>
      </c>
      <c r="M3" s="117">
        <f>SUM(L3,L3*4%)</f>
        <v>341905.2</v>
      </c>
      <c r="N3" s="117">
        <f>SUM(M3,M3*4%)</f>
        <v>355581.408</v>
      </c>
      <c r="O3" s="56">
        <v>7656212</v>
      </c>
      <c r="P3" s="118">
        <f>O3*G3/F3</f>
        <v>79.03186580645162</v>
      </c>
      <c r="Q3" s="120">
        <f>SUM(J3,J3*20%)</f>
        <v>169.68</v>
      </c>
      <c r="R3" s="120">
        <f>SUM(K3,K3*20%)</f>
        <v>187.08</v>
      </c>
      <c r="S3" s="206">
        <f>IF(P3&gt;R3,F3*R3,IF(Q3&gt;P3,F3*Q3, IF(R3&gt;P3&gt;Q3,F3*P3)))</f>
        <v>394506</v>
      </c>
      <c r="T3" s="119">
        <f t="shared" ref="T3:T8" si="1">S3/L3*100</f>
        <v>120</v>
      </c>
    </row>
    <row r="4" spans="1:20" ht="69" customHeight="1">
      <c r="A4" s="121" t="s">
        <v>1166</v>
      </c>
      <c r="B4" s="122">
        <v>43383</v>
      </c>
      <c r="C4" s="121" t="s">
        <v>1161</v>
      </c>
      <c r="D4" s="121" t="s">
        <v>1165</v>
      </c>
      <c r="E4" s="121" t="s">
        <v>1163</v>
      </c>
      <c r="F4" s="123">
        <v>26247</v>
      </c>
      <c r="G4" s="114">
        <v>2.4E-2</v>
      </c>
      <c r="H4" s="124">
        <v>213315930.75</v>
      </c>
      <c r="I4" s="116">
        <f t="shared" si="0"/>
        <v>195.05400000000003</v>
      </c>
      <c r="J4" s="58">
        <v>141.4</v>
      </c>
      <c r="K4" s="58">
        <v>155.9</v>
      </c>
      <c r="L4" s="190">
        <f t="shared" ref="L4:L8" si="2">IF(I4&gt;K4,F4*K4,IF(J4&gt;I4,F4*J4, IF(K4&gt;I4&gt;J4,F4*I4)))</f>
        <v>4091907.3000000003</v>
      </c>
      <c r="M4" s="117">
        <f t="shared" ref="M4:N6" si="3">SUM(L4,L4*4%)</f>
        <v>4255583.5920000002</v>
      </c>
      <c r="N4" s="117">
        <f t="shared" si="3"/>
        <v>4425806.9356800001</v>
      </c>
      <c r="O4" s="56">
        <v>57869188.579999998</v>
      </c>
      <c r="P4" s="118">
        <f t="shared" ref="P4:P8" si="4">O4*G4/F4</f>
        <v>52.915019846839634</v>
      </c>
      <c r="Q4" s="120">
        <f t="shared" ref="Q4:Q8" si="5">SUM(J4,J4*20%)</f>
        <v>169.68</v>
      </c>
      <c r="R4" s="120">
        <f t="shared" ref="R4:R8" si="6">SUM(K4,K4*20%)</f>
        <v>187.08</v>
      </c>
      <c r="S4" s="206">
        <f t="shared" ref="S4:S8" si="7">IF(P4&gt;R4,F4*R4,IF(Q4&gt;P4,F4*Q4, IF(R4&gt;P4&gt;Q4,F4*P4)))</f>
        <v>4453590.96</v>
      </c>
      <c r="T4" s="119">
        <f t="shared" si="1"/>
        <v>108.83899935856319</v>
      </c>
    </row>
    <row r="5" spans="1:20" ht="42.75" customHeight="1">
      <c r="A5" s="121" t="s">
        <v>1578</v>
      </c>
      <c r="B5" s="122">
        <v>43766</v>
      </c>
      <c r="C5" s="121" t="s">
        <v>1576</v>
      </c>
      <c r="D5" s="121" t="s">
        <v>1577</v>
      </c>
      <c r="E5" s="121" t="s">
        <v>1163</v>
      </c>
      <c r="F5" s="123">
        <v>2100</v>
      </c>
      <c r="G5" s="114">
        <v>2.4E-2</v>
      </c>
      <c r="H5" s="124">
        <v>13120947</v>
      </c>
      <c r="I5" s="116">
        <f t="shared" si="0"/>
        <v>149.95367999999999</v>
      </c>
      <c r="J5" s="58">
        <v>141.4</v>
      </c>
      <c r="K5" s="58">
        <v>155.9</v>
      </c>
      <c r="L5" s="190">
        <f t="shared" si="2"/>
        <v>314902.728</v>
      </c>
      <c r="M5" s="117">
        <f t="shared" si="3"/>
        <v>327498.83711999998</v>
      </c>
      <c r="N5" s="117">
        <f t="shared" si="3"/>
        <v>340598.79060479999</v>
      </c>
      <c r="O5" s="56">
        <v>6674596.0199999996</v>
      </c>
      <c r="P5" s="118">
        <f t="shared" si="4"/>
        <v>76.281097371428572</v>
      </c>
      <c r="Q5" s="120">
        <f t="shared" si="5"/>
        <v>169.68</v>
      </c>
      <c r="R5" s="120">
        <f t="shared" si="6"/>
        <v>187.08</v>
      </c>
      <c r="S5" s="206">
        <f t="shared" si="7"/>
        <v>356328</v>
      </c>
      <c r="T5" s="119">
        <f t="shared" si="1"/>
        <v>113.15494224616562</v>
      </c>
    </row>
    <row r="6" spans="1:20" ht="45.75" customHeight="1">
      <c r="A6" s="111" t="s">
        <v>1186</v>
      </c>
      <c r="B6" s="112">
        <v>43383</v>
      </c>
      <c r="C6" s="111" t="s">
        <v>1161</v>
      </c>
      <c r="D6" s="111" t="s">
        <v>1184</v>
      </c>
      <c r="E6" s="111" t="s">
        <v>1185</v>
      </c>
      <c r="F6" s="113">
        <v>840</v>
      </c>
      <c r="G6" s="114">
        <v>2.4E-2</v>
      </c>
      <c r="H6" s="115">
        <v>4944500</v>
      </c>
      <c r="I6" s="116">
        <f t="shared" si="0"/>
        <v>141.27142857142857</v>
      </c>
      <c r="J6" s="58">
        <v>141.4</v>
      </c>
      <c r="K6" s="58">
        <v>155.9</v>
      </c>
      <c r="L6" s="190">
        <f t="shared" si="2"/>
        <v>118776</v>
      </c>
      <c r="M6" s="117">
        <f t="shared" si="3"/>
        <v>123527.03999999999</v>
      </c>
      <c r="N6" s="117">
        <f t="shared" si="3"/>
        <v>128468.1216</v>
      </c>
      <c r="O6" s="56">
        <v>3201218.27</v>
      </c>
      <c r="P6" s="118">
        <f t="shared" si="4"/>
        <v>91.46337914285715</v>
      </c>
      <c r="Q6" s="120">
        <f t="shared" si="5"/>
        <v>169.68</v>
      </c>
      <c r="R6" s="120">
        <f t="shared" si="6"/>
        <v>187.08</v>
      </c>
      <c r="S6" s="206">
        <f t="shared" si="7"/>
        <v>142531.20000000001</v>
      </c>
      <c r="T6" s="119">
        <f t="shared" si="1"/>
        <v>120.00000000000001</v>
      </c>
    </row>
    <row r="7" spans="1:20" ht="48" customHeight="1">
      <c r="A7" s="121" t="s">
        <v>1188</v>
      </c>
      <c r="B7" s="122">
        <v>43383</v>
      </c>
      <c r="C7" s="121" t="s">
        <v>1161</v>
      </c>
      <c r="D7" s="121" t="s">
        <v>1187</v>
      </c>
      <c r="E7" s="121" t="s">
        <v>1185</v>
      </c>
      <c r="F7" s="123">
        <v>653</v>
      </c>
      <c r="G7" s="114">
        <v>2.4E-2</v>
      </c>
      <c r="H7" s="124">
        <v>2860975.84</v>
      </c>
      <c r="I7" s="116">
        <f t="shared" si="0"/>
        <v>105.15071999999999</v>
      </c>
      <c r="J7" s="58">
        <v>141.4</v>
      </c>
      <c r="K7" s="58">
        <v>155.9</v>
      </c>
      <c r="L7" s="190">
        <f t="shared" si="2"/>
        <v>92334.2</v>
      </c>
      <c r="M7" s="117">
        <f t="shared" ref="M7:N7" si="8">SUM(L7,L7*4%)</f>
        <v>96027.567999999999</v>
      </c>
      <c r="N7" s="117">
        <f t="shared" si="8"/>
        <v>99868.670719999995</v>
      </c>
      <c r="O7" s="56">
        <v>2531075.04</v>
      </c>
      <c r="P7" s="118">
        <f t="shared" si="4"/>
        <v>93.025728882082703</v>
      </c>
      <c r="Q7" s="120">
        <f t="shared" si="5"/>
        <v>169.68</v>
      </c>
      <c r="R7" s="120">
        <f t="shared" si="6"/>
        <v>187.08</v>
      </c>
      <c r="S7" s="206">
        <f t="shared" si="7"/>
        <v>110801.04000000001</v>
      </c>
      <c r="T7" s="119">
        <f t="shared" si="1"/>
        <v>120.00000000000001</v>
      </c>
    </row>
    <row r="8" spans="1:20" ht="45" customHeight="1">
      <c r="A8" s="121" t="s">
        <v>1989</v>
      </c>
      <c r="B8" s="122">
        <v>44183</v>
      </c>
      <c r="C8" s="121" t="s">
        <v>1986</v>
      </c>
      <c r="D8" s="121" t="s">
        <v>1987</v>
      </c>
      <c r="E8" s="121" t="s">
        <v>1988</v>
      </c>
      <c r="F8" s="123">
        <v>5569</v>
      </c>
      <c r="G8" s="114">
        <v>2.4E-2</v>
      </c>
      <c r="H8" s="124">
        <v>32780860.390000001</v>
      </c>
      <c r="I8" s="116">
        <f t="shared" si="0"/>
        <v>141.27144000000001</v>
      </c>
      <c r="J8" s="58">
        <v>141.4</v>
      </c>
      <c r="K8" s="58">
        <v>155.9</v>
      </c>
      <c r="L8" s="190">
        <f t="shared" si="2"/>
        <v>787456.6</v>
      </c>
      <c r="M8" s="117">
        <f t="shared" ref="M8:N8" si="9">SUM(L8,L8*4%)</f>
        <v>818954.86399999994</v>
      </c>
      <c r="N8" s="117">
        <f t="shared" si="9"/>
        <v>851713.05855999992</v>
      </c>
      <c r="O8" s="56">
        <v>15068553.58</v>
      </c>
      <c r="P8" s="118">
        <f t="shared" si="4"/>
        <v>64.938999087807503</v>
      </c>
      <c r="Q8" s="120">
        <f t="shared" si="5"/>
        <v>169.68</v>
      </c>
      <c r="R8" s="120">
        <f t="shared" si="6"/>
        <v>187.08</v>
      </c>
      <c r="S8" s="206">
        <f t="shared" si="7"/>
        <v>944947.92</v>
      </c>
      <c r="T8" s="119">
        <f t="shared" si="1"/>
        <v>120.00000000000001</v>
      </c>
    </row>
    <row r="9" spans="1:20" ht="35.25" customHeight="1"/>
    <row r="10" spans="1:20" ht="78" customHeight="1">
      <c r="L10" s="94">
        <f>SUM(L3:L8)</f>
        <v>5734131.8280000007</v>
      </c>
      <c r="M10" s="94">
        <f t="shared" ref="M10:N10" si="10">SUM(M3:M8)</f>
        <v>5963497.1011200007</v>
      </c>
      <c r="N10" s="94">
        <f t="shared" si="10"/>
        <v>6202036.9851647997</v>
      </c>
      <c r="S10" s="94">
        <f t="shared" ref="S10" si="11">SUM(S3:S8)</f>
        <v>6402705.1200000001</v>
      </c>
      <c r="T10" s="119">
        <f>S10/L10*100</f>
        <v>111.65953821876451</v>
      </c>
    </row>
  </sheetData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3:T29"/>
  <sheetViews>
    <sheetView topLeftCell="E1" workbookViewId="0">
      <selection activeCell="S3" sqref="S3"/>
    </sheetView>
  </sheetViews>
  <sheetFormatPr defaultColWidth="14.28515625" defaultRowHeight="15"/>
  <cols>
    <col min="1" max="1" width="14.28515625" style="125"/>
    <col min="2" max="2" width="11.5703125" style="125" customWidth="1"/>
    <col min="3" max="3" width="19" style="125" customWidth="1"/>
    <col min="4" max="4" width="21.28515625" style="125" customWidth="1"/>
    <col min="5" max="5" width="14.28515625" style="125"/>
    <col min="6" max="6" width="9.7109375" style="125" customWidth="1"/>
    <col min="7" max="7" width="10.28515625" style="125" customWidth="1"/>
    <col min="8" max="16384" width="14.28515625" style="125"/>
  </cols>
  <sheetData>
    <row r="3" spans="1:20" ht="63.75">
      <c r="A3" s="28" t="s">
        <v>7</v>
      </c>
      <c r="B3" s="28" t="s">
        <v>0</v>
      </c>
      <c r="C3" s="28" t="s">
        <v>2</v>
      </c>
      <c r="D3" s="28" t="s">
        <v>0</v>
      </c>
      <c r="E3" s="28" t="s">
        <v>6</v>
      </c>
      <c r="F3" s="28" t="s">
        <v>2423</v>
      </c>
      <c r="G3" s="28" t="s">
        <v>2424</v>
      </c>
      <c r="H3" s="126" t="s">
        <v>2422</v>
      </c>
      <c r="I3" s="28" t="s">
        <v>2430</v>
      </c>
      <c r="J3" s="19" t="s">
        <v>2420</v>
      </c>
      <c r="K3" s="19" t="s">
        <v>2421</v>
      </c>
      <c r="L3" s="19" t="s">
        <v>2429</v>
      </c>
      <c r="M3" s="19" t="s">
        <v>2426</v>
      </c>
      <c r="N3" s="19" t="s">
        <v>2427</v>
      </c>
      <c r="O3" s="87" t="s">
        <v>2415</v>
      </c>
      <c r="P3" s="20" t="s">
        <v>2417</v>
      </c>
      <c r="Q3" s="182" t="s">
        <v>2906</v>
      </c>
      <c r="R3" s="182" t="s">
        <v>2908</v>
      </c>
      <c r="S3" s="202" t="s">
        <v>3003</v>
      </c>
      <c r="T3" s="107" t="s">
        <v>2916</v>
      </c>
    </row>
    <row r="4" spans="1:20" ht="38.25">
      <c r="A4" s="31" t="s">
        <v>1239</v>
      </c>
      <c r="B4" s="29">
        <v>43431</v>
      </c>
      <c r="C4" s="31" t="s">
        <v>1238</v>
      </c>
      <c r="D4" s="31" t="s">
        <v>372</v>
      </c>
      <c r="E4" s="128" t="s">
        <v>207</v>
      </c>
      <c r="F4" s="99">
        <v>285</v>
      </c>
      <c r="G4" s="129">
        <v>0.02</v>
      </c>
      <c r="H4" s="130">
        <v>2316266.25</v>
      </c>
      <c r="I4" s="116">
        <f t="shared" ref="I4:I27" si="0">PRODUCT(H4,G4)/F4</f>
        <v>162.54500000000002</v>
      </c>
      <c r="J4" s="125">
        <v>141.4</v>
      </c>
      <c r="K4" s="125">
        <v>155.9</v>
      </c>
      <c r="L4" s="190">
        <f>IF(I4&gt;K4,F4*K4,IF(J4&gt;I4,F4*J4, IF(K4&gt;I4&gt;J4,F4*I4)))</f>
        <v>44431.5</v>
      </c>
      <c r="M4" s="22">
        <f>SUM(L4,L4*4%)</f>
        <v>46208.76</v>
      </c>
      <c r="N4" s="22">
        <f>SUM(M4,M4*4%)</f>
        <v>48057.110400000005</v>
      </c>
      <c r="O4" s="131">
        <v>981821.66</v>
      </c>
      <c r="P4" s="118">
        <f>O4*G4/F4</f>
        <v>68.89976561403509</v>
      </c>
      <c r="Q4" s="132">
        <f>SUM(J4,J4*20%)</f>
        <v>169.68</v>
      </c>
      <c r="R4" s="132">
        <f>SUM(K4,K4*20%)</f>
        <v>187.08</v>
      </c>
      <c r="S4" s="206">
        <f>IF(P4&gt;R4,F4*R4,IF(Q4&gt;P4,F4*Q4, IF(R4&gt;P4&gt;Q4,F4*P4)))</f>
        <v>48358.8</v>
      </c>
      <c r="T4" s="167">
        <f t="shared" ref="T4:T27" si="1">S4/L4*100</f>
        <v>108.83899935856319</v>
      </c>
    </row>
    <row r="5" spans="1:20" ht="38.25">
      <c r="A5" s="31" t="s">
        <v>208</v>
      </c>
      <c r="B5" s="29">
        <v>42520</v>
      </c>
      <c r="C5" s="31" t="s">
        <v>205</v>
      </c>
      <c r="D5" s="31" t="s">
        <v>206</v>
      </c>
      <c r="E5" s="31" t="s">
        <v>207</v>
      </c>
      <c r="F5" s="99">
        <v>1439</v>
      </c>
      <c r="G5" s="129">
        <v>0.02</v>
      </c>
      <c r="H5" s="130">
        <v>13390225.970000001</v>
      </c>
      <c r="I5" s="116">
        <f t="shared" si="0"/>
        <v>186.1046</v>
      </c>
      <c r="J5" s="125">
        <v>141.4</v>
      </c>
      <c r="K5" s="125">
        <v>155.9</v>
      </c>
      <c r="L5" s="190">
        <f t="shared" ref="L5:L27" si="2">IF(I5&gt;K5,F5*K5,IF(J5&gt;I5,F5*J5, IF(K5&gt;I5&gt;J5,F5*I5)))</f>
        <v>224340.1</v>
      </c>
      <c r="M5" s="22">
        <f t="shared" ref="M5:N9" si="3">SUM(L5,L5*4%)</f>
        <v>233313.704</v>
      </c>
      <c r="N5" s="22">
        <f t="shared" si="3"/>
        <v>242646.25216</v>
      </c>
      <c r="O5" s="131">
        <v>4957338.13</v>
      </c>
      <c r="P5" s="118">
        <f t="shared" ref="P5:P27" si="4">O5*G5/F5</f>
        <v>68.899765531619181</v>
      </c>
      <c r="Q5" s="132">
        <f t="shared" ref="Q5:Q27" si="5">SUM(J5,J5*20%)</f>
        <v>169.68</v>
      </c>
      <c r="R5" s="132">
        <f t="shared" ref="R5:R27" si="6">SUM(K5,K5*20%)</f>
        <v>187.08</v>
      </c>
      <c r="S5" s="206">
        <f t="shared" ref="S5:S27" si="7">IF(P5&gt;R5,F5*R5,IF(Q5&gt;P5,F5*Q5, IF(R5&gt;P5&gt;Q5,F5*P5)))</f>
        <v>244169.52000000002</v>
      </c>
      <c r="T5" s="167">
        <f t="shared" si="1"/>
        <v>108.83899935856319</v>
      </c>
    </row>
    <row r="6" spans="1:20" ht="38.25">
      <c r="A6" s="33" t="s">
        <v>287</v>
      </c>
      <c r="B6" s="32">
        <v>42585</v>
      </c>
      <c r="C6" s="33" t="s">
        <v>285</v>
      </c>
      <c r="D6" s="33" t="s">
        <v>286</v>
      </c>
      <c r="E6" s="33" t="s">
        <v>207</v>
      </c>
      <c r="F6" s="134">
        <v>403</v>
      </c>
      <c r="G6" s="129">
        <v>0.02</v>
      </c>
      <c r="H6" s="135">
        <v>2372182.9300000002</v>
      </c>
      <c r="I6" s="116">
        <f t="shared" si="0"/>
        <v>117.72620000000001</v>
      </c>
      <c r="J6" s="125">
        <v>141.4</v>
      </c>
      <c r="K6" s="125">
        <v>155.9</v>
      </c>
      <c r="L6" s="190">
        <f t="shared" si="2"/>
        <v>56984.200000000004</v>
      </c>
      <c r="M6" s="22">
        <f t="shared" si="3"/>
        <v>59263.568000000007</v>
      </c>
      <c r="N6" s="22">
        <f t="shared" si="3"/>
        <v>61634.110720000004</v>
      </c>
      <c r="O6" s="131">
        <v>1535822.57</v>
      </c>
      <c r="P6" s="118">
        <f t="shared" si="4"/>
        <v>76.219482382134004</v>
      </c>
      <c r="Q6" s="132">
        <f t="shared" si="5"/>
        <v>169.68</v>
      </c>
      <c r="R6" s="132">
        <f t="shared" si="6"/>
        <v>187.08</v>
      </c>
      <c r="S6" s="206">
        <f t="shared" si="7"/>
        <v>68381.040000000008</v>
      </c>
      <c r="T6" s="167">
        <f t="shared" si="1"/>
        <v>120</v>
      </c>
    </row>
    <row r="7" spans="1:20" ht="38.25">
      <c r="A7" s="31" t="s">
        <v>1058</v>
      </c>
      <c r="B7" s="29">
        <v>43209</v>
      </c>
      <c r="C7" s="31" t="s">
        <v>1053</v>
      </c>
      <c r="D7" s="31" t="s">
        <v>1056</v>
      </c>
      <c r="E7" s="31" t="s">
        <v>1057</v>
      </c>
      <c r="F7" s="99">
        <v>50</v>
      </c>
      <c r="G7" s="129">
        <v>0.02</v>
      </c>
      <c r="H7" s="130">
        <v>406362.5</v>
      </c>
      <c r="I7" s="116">
        <f t="shared" si="0"/>
        <v>162.54499999999999</v>
      </c>
      <c r="J7" s="125">
        <v>141.4</v>
      </c>
      <c r="K7" s="125">
        <v>155.9</v>
      </c>
      <c r="L7" s="190">
        <f t="shared" si="2"/>
        <v>7795</v>
      </c>
      <c r="M7" s="22">
        <f t="shared" si="3"/>
        <v>8106.8</v>
      </c>
      <c r="N7" s="22">
        <f t="shared" si="3"/>
        <v>8431.0720000000001</v>
      </c>
      <c r="O7" s="131">
        <v>172249.42</v>
      </c>
      <c r="P7" s="118">
        <f t="shared" si="4"/>
        <v>68.899768000000009</v>
      </c>
      <c r="Q7" s="132">
        <f t="shared" si="5"/>
        <v>169.68</v>
      </c>
      <c r="R7" s="132">
        <f t="shared" si="6"/>
        <v>187.08</v>
      </c>
      <c r="S7" s="206">
        <f t="shared" si="7"/>
        <v>8484</v>
      </c>
      <c r="T7" s="167">
        <f t="shared" si="1"/>
        <v>108.83899935856319</v>
      </c>
    </row>
    <row r="8" spans="1:20" ht="38.25">
      <c r="A8" s="33" t="s">
        <v>1430</v>
      </c>
      <c r="B8" s="32">
        <v>43635</v>
      </c>
      <c r="C8" s="33" t="s">
        <v>205</v>
      </c>
      <c r="D8" s="33" t="s">
        <v>1429</v>
      </c>
      <c r="E8" s="33" t="s">
        <v>1057</v>
      </c>
      <c r="F8" s="134">
        <v>600</v>
      </c>
      <c r="G8" s="129">
        <v>0.02</v>
      </c>
      <c r="H8" s="135">
        <v>5635710</v>
      </c>
      <c r="I8" s="116">
        <f t="shared" si="0"/>
        <v>187.857</v>
      </c>
      <c r="J8" s="125">
        <v>141.4</v>
      </c>
      <c r="K8" s="125">
        <v>155.9</v>
      </c>
      <c r="L8" s="190">
        <f t="shared" si="2"/>
        <v>93540</v>
      </c>
      <c r="M8" s="22">
        <f t="shared" si="3"/>
        <v>97281.600000000006</v>
      </c>
      <c r="N8" s="22">
        <f t="shared" si="3"/>
        <v>101172.864</v>
      </c>
      <c r="O8" s="131">
        <v>2066992.96</v>
      </c>
      <c r="P8" s="118">
        <f t="shared" si="4"/>
        <v>68.899765333333335</v>
      </c>
      <c r="Q8" s="132">
        <f t="shared" si="5"/>
        <v>169.68</v>
      </c>
      <c r="R8" s="132">
        <f t="shared" si="6"/>
        <v>187.08</v>
      </c>
      <c r="S8" s="206">
        <f t="shared" si="7"/>
        <v>101808</v>
      </c>
      <c r="T8" s="167">
        <f t="shared" si="1"/>
        <v>108.83899935856319</v>
      </c>
    </row>
    <row r="9" spans="1:20" ht="38.25">
      <c r="A9" s="33" t="s">
        <v>1654</v>
      </c>
      <c r="B9" s="32">
        <v>43871</v>
      </c>
      <c r="C9" s="33" t="s">
        <v>815</v>
      </c>
      <c r="D9" s="33" t="s">
        <v>1653</v>
      </c>
      <c r="E9" s="33" t="s">
        <v>1057</v>
      </c>
      <c r="F9" s="134">
        <v>378</v>
      </c>
      <c r="G9" s="129">
        <v>0.02</v>
      </c>
      <c r="H9" s="135">
        <v>3242722.14</v>
      </c>
      <c r="I9" s="116">
        <f t="shared" si="0"/>
        <v>171.57260000000002</v>
      </c>
      <c r="J9" s="125">
        <v>141.4</v>
      </c>
      <c r="K9" s="125">
        <v>155.9</v>
      </c>
      <c r="L9" s="190">
        <f t="shared" si="2"/>
        <v>58930.200000000004</v>
      </c>
      <c r="M9" s="22">
        <f t="shared" si="3"/>
        <v>61287.408000000003</v>
      </c>
      <c r="N9" s="22">
        <f t="shared" si="3"/>
        <v>63738.904320000001</v>
      </c>
      <c r="O9" s="131">
        <v>1302205.56</v>
      </c>
      <c r="P9" s="118">
        <f t="shared" si="4"/>
        <v>68.899765079365082</v>
      </c>
      <c r="Q9" s="132">
        <f t="shared" si="5"/>
        <v>169.68</v>
      </c>
      <c r="R9" s="132">
        <f t="shared" si="6"/>
        <v>187.08</v>
      </c>
      <c r="S9" s="206">
        <f t="shared" si="7"/>
        <v>64139.040000000001</v>
      </c>
      <c r="T9" s="167">
        <f t="shared" si="1"/>
        <v>108.83899935856319</v>
      </c>
    </row>
    <row r="10" spans="1:20" ht="38.25">
      <c r="A10" s="31" t="s">
        <v>1711</v>
      </c>
      <c r="B10" s="29">
        <v>43938</v>
      </c>
      <c r="C10" s="31" t="s">
        <v>1352</v>
      </c>
      <c r="D10" s="31" t="s">
        <v>1710</v>
      </c>
      <c r="E10" s="31" t="s">
        <v>1057</v>
      </c>
      <c r="F10" s="99">
        <v>200</v>
      </c>
      <c r="G10" s="129">
        <v>0.02</v>
      </c>
      <c r="H10" s="130">
        <v>1222594</v>
      </c>
      <c r="I10" s="116">
        <f t="shared" si="0"/>
        <v>122.2594</v>
      </c>
      <c r="J10" s="125">
        <v>141.4</v>
      </c>
      <c r="K10" s="125">
        <v>155.9</v>
      </c>
      <c r="L10" s="190">
        <f t="shared" si="2"/>
        <v>28280</v>
      </c>
      <c r="M10" s="22">
        <f t="shared" ref="M10:N10" si="8">SUM(L10,L10*4%)</f>
        <v>29411.200000000001</v>
      </c>
      <c r="N10" s="22">
        <f t="shared" si="8"/>
        <v>30587.648000000001</v>
      </c>
      <c r="O10" s="131">
        <v>775214.41</v>
      </c>
      <c r="P10" s="118">
        <f t="shared" si="4"/>
        <v>77.52144100000001</v>
      </c>
      <c r="Q10" s="132">
        <f t="shared" si="5"/>
        <v>169.68</v>
      </c>
      <c r="R10" s="132">
        <f t="shared" si="6"/>
        <v>187.08</v>
      </c>
      <c r="S10" s="206">
        <f t="shared" si="7"/>
        <v>33936</v>
      </c>
      <c r="T10" s="167">
        <f t="shared" si="1"/>
        <v>120</v>
      </c>
    </row>
    <row r="11" spans="1:20" ht="38.25">
      <c r="A11" s="31" t="s">
        <v>1808</v>
      </c>
      <c r="B11" s="29">
        <v>44040</v>
      </c>
      <c r="C11" s="31" t="s">
        <v>1806</v>
      </c>
      <c r="D11" s="31" t="s">
        <v>1807</v>
      </c>
      <c r="E11" s="31" t="s">
        <v>1057</v>
      </c>
      <c r="F11" s="99">
        <v>136</v>
      </c>
      <c r="G11" s="129">
        <v>0.02</v>
      </c>
      <c r="H11" s="130">
        <v>1166693.68</v>
      </c>
      <c r="I11" s="116">
        <f t="shared" si="0"/>
        <v>171.57259999999999</v>
      </c>
      <c r="J11" s="125">
        <v>141.4</v>
      </c>
      <c r="K11" s="125">
        <v>155.9</v>
      </c>
      <c r="L11" s="190">
        <f t="shared" si="2"/>
        <v>21202.400000000001</v>
      </c>
      <c r="M11" s="22">
        <f t="shared" ref="M11:N11" si="9">SUM(L11,L11*4%)</f>
        <v>22050.496000000003</v>
      </c>
      <c r="N11" s="22">
        <f t="shared" si="9"/>
        <v>22932.515840000004</v>
      </c>
      <c r="O11" s="131">
        <v>468518.40000000002</v>
      </c>
      <c r="P11" s="118">
        <f t="shared" si="4"/>
        <v>68.899764705882362</v>
      </c>
      <c r="Q11" s="132">
        <f t="shared" si="5"/>
        <v>169.68</v>
      </c>
      <c r="R11" s="132">
        <f t="shared" si="6"/>
        <v>187.08</v>
      </c>
      <c r="S11" s="206">
        <f t="shared" si="7"/>
        <v>23076.48</v>
      </c>
      <c r="T11" s="167">
        <f t="shared" si="1"/>
        <v>108.83899935856319</v>
      </c>
    </row>
    <row r="12" spans="1:20" ht="51">
      <c r="A12" s="31" t="s">
        <v>1938</v>
      </c>
      <c r="B12" s="29">
        <v>44154</v>
      </c>
      <c r="C12" s="31" t="s">
        <v>1936</v>
      </c>
      <c r="D12" s="31" t="s">
        <v>1937</v>
      </c>
      <c r="E12" s="31" t="s">
        <v>1057</v>
      </c>
      <c r="F12" s="99">
        <v>120</v>
      </c>
      <c r="G12" s="129">
        <v>0.02</v>
      </c>
      <c r="H12" s="130">
        <v>706357.2</v>
      </c>
      <c r="I12" s="116">
        <f t="shared" si="0"/>
        <v>117.72620000000001</v>
      </c>
      <c r="J12" s="125">
        <v>141.4</v>
      </c>
      <c r="K12" s="125">
        <v>155.9</v>
      </c>
      <c r="L12" s="190">
        <f t="shared" si="2"/>
        <v>16968</v>
      </c>
      <c r="M12" s="22">
        <f t="shared" ref="M12:N12" si="10">SUM(L12,L12*4%)</f>
        <v>17646.72</v>
      </c>
      <c r="N12" s="22">
        <f t="shared" si="10"/>
        <v>18352.588800000001</v>
      </c>
      <c r="O12" s="131">
        <v>457316.9</v>
      </c>
      <c r="P12" s="118">
        <f t="shared" si="4"/>
        <v>76.219483333333343</v>
      </c>
      <c r="Q12" s="132">
        <f t="shared" si="5"/>
        <v>169.68</v>
      </c>
      <c r="R12" s="132">
        <f t="shared" si="6"/>
        <v>187.08</v>
      </c>
      <c r="S12" s="206">
        <f t="shared" si="7"/>
        <v>20361.600000000002</v>
      </c>
      <c r="T12" s="167">
        <f t="shared" si="1"/>
        <v>120.00000000000001</v>
      </c>
    </row>
    <row r="13" spans="1:20" ht="38.25">
      <c r="A13" s="31" t="s">
        <v>2282</v>
      </c>
      <c r="B13" s="29">
        <v>44518</v>
      </c>
      <c r="C13" s="31" t="s">
        <v>2280</v>
      </c>
      <c r="D13" s="31" t="s">
        <v>2281</v>
      </c>
      <c r="E13" s="31" t="s">
        <v>207</v>
      </c>
      <c r="F13" s="99">
        <v>2312</v>
      </c>
      <c r="G13" s="129">
        <v>0.02</v>
      </c>
      <c r="H13" s="130">
        <v>10129519.359999999</v>
      </c>
      <c r="I13" s="116">
        <f t="shared" si="0"/>
        <v>87.625600000000006</v>
      </c>
      <c r="J13" s="125">
        <v>141.4</v>
      </c>
      <c r="K13" s="125">
        <v>155.9</v>
      </c>
      <c r="L13" s="190">
        <f t="shared" si="2"/>
        <v>326916.8</v>
      </c>
      <c r="M13" s="22">
        <f t="shared" ref="M13:N13" si="11">SUM(L13,L13*4%)</f>
        <v>339993.47200000001</v>
      </c>
      <c r="N13" s="22">
        <f t="shared" si="11"/>
        <v>353593.21088000003</v>
      </c>
      <c r="O13" s="131">
        <v>7348412.3899999997</v>
      </c>
      <c r="P13" s="118">
        <f t="shared" si="4"/>
        <v>63.567581228373697</v>
      </c>
      <c r="Q13" s="132">
        <f t="shared" si="5"/>
        <v>169.68</v>
      </c>
      <c r="R13" s="132">
        <f t="shared" si="6"/>
        <v>187.08</v>
      </c>
      <c r="S13" s="206">
        <f t="shared" si="7"/>
        <v>392300.16000000003</v>
      </c>
      <c r="T13" s="167">
        <f t="shared" si="1"/>
        <v>120.00000000000001</v>
      </c>
    </row>
    <row r="14" spans="1:20" ht="38.25">
      <c r="A14" s="33" t="s">
        <v>434</v>
      </c>
      <c r="B14" s="32">
        <v>42684</v>
      </c>
      <c r="C14" s="33" t="s">
        <v>431</v>
      </c>
      <c r="D14" s="33" t="s">
        <v>432</v>
      </c>
      <c r="E14" s="33" t="s">
        <v>433</v>
      </c>
      <c r="F14" s="134">
        <v>1621</v>
      </c>
      <c r="G14" s="129">
        <v>0.02</v>
      </c>
      <c r="H14" s="135">
        <v>14689647.890000001</v>
      </c>
      <c r="I14" s="116">
        <f t="shared" si="0"/>
        <v>181.24180000000001</v>
      </c>
      <c r="J14" s="125">
        <v>141.4</v>
      </c>
      <c r="K14" s="125">
        <v>155.9</v>
      </c>
      <c r="L14" s="190">
        <f t="shared" si="2"/>
        <v>252713.90000000002</v>
      </c>
      <c r="M14" s="22">
        <f t="shared" ref="M14:N14" si="12">SUM(L14,L14*4%)</f>
        <v>262822.45600000001</v>
      </c>
      <c r="N14" s="22">
        <f t="shared" si="12"/>
        <v>273335.35424000002</v>
      </c>
      <c r="O14" s="131">
        <v>4579147.3099999996</v>
      </c>
      <c r="P14" s="118">
        <f t="shared" si="4"/>
        <v>56.497807649599011</v>
      </c>
      <c r="Q14" s="132">
        <f t="shared" si="5"/>
        <v>169.68</v>
      </c>
      <c r="R14" s="132">
        <f t="shared" si="6"/>
        <v>187.08</v>
      </c>
      <c r="S14" s="206">
        <f t="shared" si="7"/>
        <v>275051.28000000003</v>
      </c>
      <c r="T14" s="167">
        <f t="shared" si="1"/>
        <v>108.83899935856319</v>
      </c>
    </row>
    <row r="15" spans="1:20" ht="38.25">
      <c r="A15" s="33" t="s">
        <v>1111</v>
      </c>
      <c r="B15" s="32">
        <v>43291</v>
      </c>
      <c r="C15" s="33" t="s">
        <v>1108</v>
      </c>
      <c r="D15" s="33" t="s">
        <v>1109</v>
      </c>
      <c r="E15" s="33" t="s">
        <v>1110</v>
      </c>
      <c r="F15" s="134">
        <v>183</v>
      </c>
      <c r="G15" s="129">
        <v>0.02</v>
      </c>
      <c r="H15" s="135">
        <v>1569889.29</v>
      </c>
      <c r="I15" s="116">
        <f t="shared" si="0"/>
        <v>171.57259999999999</v>
      </c>
      <c r="J15" s="125">
        <v>141.4</v>
      </c>
      <c r="K15" s="125">
        <v>155.9</v>
      </c>
      <c r="L15" s="190">
        <f t="shared" si="2"/>
        <v>28529.7</v>
      </c>
      <c r="M15" s="22">
        <f t="shared" ref="M15:N15" si="13">SUM(L15,L15*4%)</f>
        <v>29670.887999999999</v>
      </c>
      <c r="N15" s="22">
        <f t="shared" si="13"/>
        <v>30857.72352</v>
      </c>
      <c r="O15" s="131">
        <v>630432.86</v>
      </c>
      <c r="P15" s="118">
        <f t="shared" si="4"/>
        <v>68.899766120218572</v>
      </c>
      <c r="Q15" s="132">
        <f t="shared" si="5"/>
        <v>169.68</v>
      </c>
      <c r="R15" s="132">
        <f t="shared" si="6"/>
        <v>187.08</v>
      </c>
      <c r="S15" s="206">
        <f t="shared" si="7"/>
        <v>31051.440000000002</v>
      </c>
      <c r="T15" s="167">
        <f t="shared" si="1"/>
        <v>108.83899935856319</v>
      </c>
    </row>
    <row r="16" spans="1:20" ht="38.25">
      <c r="A16" s="33" t="s">
        <v>1160</v>
      </c>
      <c r="B16" s="32">
        <v>43382</v>
      </c>
      <c r="C16" s="33" t="s">
        <v>1159</v>
      </c>
      <c r="D16" s="33" t="s">
        <v>518</v>
      </c>
      <c r="E16" s="33" t="s">
        <v>1110</v>
      </c>
      <c r="F16" s="134">
        <v>582</v>
      </c>
      <c r="G16" s="129">
        <v>0.02</v>
      </c>
      <c r="H16" s="135">
        <v>4730059.5</v>
      </c>
      <c r="I16" s="116">
        <f t="shared" si="0"/>
        <v>162.54500000000002</v>
      </c>
      <c r="J16" s="125">
        <v>141.4</v>
      </c>
      <c r="K16" s="125">
        <v>155.9</v>
      </c>
      <c r="L16" s="190">
        <f t="shared" si="2"/>
        <v>90733.8</v>
      </c>
      <c r="M16" s="22">
        <f t="shared" ref="M16:N16" si="14">SUM(L16,L16*4%)</f>
        <v>94363.152000000002</v>
      </c>
      <c r="N16" s="22">
        <f t="shared" si="14"/>
        <v>98137.678079999998</v>
      </c>
      <c r="O16" s="131">
        <v>2004983.18</v>
      </c>
      <c r="P16" s="118">
        <f t="shared" si="4"/>
        <v>68.899765635738831</v>
      </c>
      <c r="Q16" s="132">
        <f t="shared" si="5"/>
        <v>169.68</v>
      </c>
      <c r="R16" s="132">
        <f t="shared" si="6"/>
        <v>187.08</v>
      </c>
      <c r="S16" s="206">
        <f t="shared" si="7"/>
        <v>98753.760000000009</v>
      </c>
      <c r="T16" s="167">
        <f t="shared" si="1"/>
        <v>108.83899935856319</v>
      </c>
    </row>
    <row r="17" spans="1:20" ht="38.25">
      <c r="A17" s="31" t="s">
        <v>1509</v>
      </c>
      <c r="B17" s="29">
        <v>43718</v>
      </c>
      <c r="C17" s="31" t="s">
        <v>1507</v>
      </c>
      <c r="D17" s="31" t="s">
        <v>1508</v>
      </c>
      <c r="E17" s="31" t="s">
        <v>1110</v>
      </c>
      <c r="F17" s="99">
        <v>1305</v>
      </c>
      <c r="G17" s="129">
        <v>0.02</v>
      </c>
      <c r="H17" s="130">
        <v>5717570.4000000004</v>
      </c>
      <c r="I17" s="116">
        <f t="shared" si="0"/>
        <v>87.625600000000006</v>
      </c>
      <c r="J17" s="125">
        <v>141.4</v>
      </c>
      <c r="K17" s="125">
        <v>155.9</v>
      </c>
      <c r="L17" s="190">
        <f t="shared" si="2"/>
        <v>184527</v>
      </c>
      <c r="M17" s="22">
        <f t="shared" ref="M17:N17" si="15">SUM(L17,L17*4%)</f>
        <v>191908.08</v>
      </c>
      <c r="N17" s="22">
        <f t="shared" si="15"/>
        <v>199584.4032</v>
      </c>
      <c r="O17" s="131">
        <v>5058274</v>
      </c>
      <c r="P17" s="118">
        <f t="shared" si="4"/>
        <v>77.521440613026812</v>
      </c>
      <c r="Q17" s="132">
        <f t="shared" si="5"/>
        <v>169.68</v>
      </c>
      <c r="R17" s="132">
        <f t="shared" si="6"/>
        <v>187.08</v>
      </c>
      <c r="S17" s="206">
        <f t="shared" si="7"/>
        <v>221432.40000000002</v>
      </c>
      <c r="T17" s="167">
        <f t="shared" si="1"/>
        <v>120.00000000000001</v>
      </c>
    </row>
    <row r="18" spans="1:20" ht="38.25">
      <c r="A18" s="33" t="s">
        <v>475</v>
      </c>
      <c r="B18" s="32">
        <v>42713</v>
      </c>
      <c r="C18" s="33" t="s">
        <v>472</v>
      </c>
      <c r="D18" s="33" t="s">
        <v>473</v>
      </c>
      <c r="E18" s="33" t="s">
        <v>474</v>
      </c>
      <c r="F18" s="134">
        <v>1159</v>
      </c>
      <c r="G18" s="129">
        <v>0.02</v>
      </c>
      <c r="H18" s="135">
        <v>9942632.1699999999</v>
      </c>
      <c r="I18" s="116">
        <f t="shared" si="0"/>
        <v>171.57259999999999</v>
      </c>
      <c r="J18" s="125">
        <v>141.4</v>
      </c>
      <c r="K18" s="125">
        <v>155.9</v>
      </c>
      <c r="L18" s="190">
        <f t="shared" si="2"/>
        <v>180688.1</v>
      </c>
      <c r="M18" s="22">
        <f t="shared" ref="M18:N18" si="16">SUM(L18,L18*4%)</f>
        <v>187915.62400000001</v>
      </c>
      <c r="N18" s="22">
        <f t="shared" si="16"/>
        <v>195432.24896</v>
      </c>
      <c r="O18" s="131">
        <v>3992741.41</v>
      </c>
      <c r="P18" s="118">
        <f t="shared" si="4"/>
        <v>68.899765487489219</v>
      </c>
      <c r="Q18" s="132">
        <f t="shared" si="5"/>
        <v>169.68</v>
      </c>
      <c r="R18" s="132">
        <f t="shared" si="6"/>
        <v>187.08</v>
      </c>
      <c r="S18" s="206">
        <f t="shared" si="7"/>
        <v>196659.12</v>
      </c>
      <c r="T18" s="167">
        <f t="shared" si="1"/>
        <v>108.83899935856319</v>
      </c>
    </row>
    <row r="19" spans="1:20" ht="38.25">
      <c r="A19" s="31" t="s">
        <v>871</v>
      </c>
      <c r="B19" s="29">
        <v>43060</v>
      </c>
      <c r="C19" s="31" t="s">
        <v>868</v>
      </c>
      <c r="D19" s="31" t="s">
        <v>869</v>
      </c>
      <c r="E19" s="31" t="s">
        <v>870</v>
      </c>
      <c r="F19" s="99">
        <v>324</v>
      </c>
      <c r="G19" s="129">
        <v>0.02</v>
      </c>
      <c r="H19" s="130">
        <v>2384837.64</v>
      </c>
      <c r="I19" s="116">
        <f t="shared" si="0"/>
        <v>147.2122</v>
      </c>
      <c r="J19" s="125">
        <v>141.4</v>
      </c>
      <c r="K19" s="125">
        <v>155.9</v>
      </c>
      <c r="L19" s="190">
        <f t="shared" si="2"/>
        <v>47696.752800000002</v>
      </c>
      <c r="M19" s="22">
        <f t="shared" ref="M19:N19" si="17">SUM(L19,L19*4%)</f>
        <v>49604.622911999999</v>
      </c>
      <c r="N19" s="22">
        <f t="shared" si="17"/>
        <v>51588.807828479999</v>
      </c>
      <c r="O19" s="131">
        <v>993424.31</v>
      </c>
      <c r="P19" s="118">
        <f t="shared" si="4"/>
        <v>61.322488271604946</v>
      </c>
      <c r="Q19" s="132">
        <f t="shared" si="5"/>
        <v>169.68</v>
      </c>
      <c r="R19" s="132">
        <f t="shared" si="6"/>
        <v>187.08</v>
      </c>
      <c r="S19" s="206">
        <f t="shared" si="7"/>
        <v>54976.32</v>
      </c>
      <c r="T19" s="167">
        <f t="shared" si="1"/>
        <v>115.26218615033264</v>
      </c>
    </row>
    <row r="20" spans="1:20" ht="38.25">
      <c r="A20" s="33" t="s">
        <v>1278</v>
      </c>
      <c r="B20" s="32">
        <v>43460</v>
      </c>
      <c r="C20" s="33" t="s">
        <v>1277</v>
      </c>
      <c r="D20" s="33" t="s">
        <v>719</v>
      </c>
      <c r="E20" s="33" t="s">
        <v>474</v>
      </c>
      <c r="F20" s="134">
        <v>424</v>
      </c>
      <c r="G20" s="129">
        <v>0.02</v>
      </c>
      <c r="H20" s="135">
        <v>3627320</v>
      </c>
      <c r="I20" s="116">
        <f t="shared" si="0"/>
        <v>171.10000000000002</v>
      </c>
      <c r="J20" s="125">
        <v>141.4</v>
      </c>
      <c r="K20" s="125">
        <v>155.9</v>
      </c>
      <c r="L20" s="190">
        <f t="shared" si="2"/>
        <v>66101.600000000006</v>
      </c>
      <c r="M20" s="22">
        <f t="shared" ref="M20:N20" si="18">SUM(L20,L20*4%)</f>
        <v>68745.664000000004</v>
      </c>
      <c r="N20" s="22">
        <f t="shared" si="18"/>
        <v>71495.490560000006</v>
      </c>
      <c r="O20" s="131">
        <v>1460675.02</v>
      </c>
      <c r="P20" s="118">
        <f t="shared" si="4"/>
        <v>68.899765094339628</v>
      </c>
      <c r="Q20" s="132">
        <f t="shared" si="5"/>
        <v>169.68</v>
      </c>
      <c r="R20" s="132">
        <f t="shared" si="6"/>
        <v>187.08</v>
      </c>
      <c r="S20" s="206">
        <f t="shared" si="7"/>
        <v>71944.320000000007</v>
      </c>
      <c r="T20" s="167">
        <f t="shared" si="1"/>
        <v>108.83899935856319</v>
      </c>
    </row>
    <row r="21" spans="1:20" ht="38.25">
      <c r="A21" s="31" t="s">
        <v>2123</v>
      </c>
      <c r="B21" s="29">
        <v>44340</v>
      </c>
      <c r="C21" s="31" t="s">
        <v>1237</v>
      </c>
      <c r="D21" s="31" t="s">
        <v>2122</v>
      </c>
      <c r="E21" s="31" t="s">
        <v>870</v>
      </c>
      <c r="F21" s="99">
        <v>1434</v>
      </c>
      <c r="G21" s="129">
        <v>0.02</v>
      </c>
      <c r="H21" s="130">
        <v>8440968.5399999991</v>
      </c>
      <c r="I21" s="116">
        <f t="shared" si="0"/>
        <v>117.72619999999998</v>
      </c>
      <c r="J21" s="125">
        <v>141.4</v>
      </c>
      <c r="K21" s="125">
        <v>155.9</v>
      </c>
      <c r="L21" s="190">
        <f t="shared" si="2"/>
        <v>202767.6</v>
      </c>
      <c r="M21" s="22">
        <f t="shared" ref="M21:N21" si="19">SUM(L21,L21*4%)</f>
        <v>210878.304</v>
      </c>
      <c r="N21" s="22">
        <f t="shared" si="19"/>
        <v>219313.43616000001</v>
      </c>
      <c r="O21" s="131">
        <v>4064154.74</v>
      </c>
      <c r="P21" s="118">
        <f t="shared" si="4"/>
        <v>56.682771827057188</v>
      </c>
      <c r="Q21" s="132">
        <f t="shared" si="5"/>
        <v>169.68</v>
      </c>
      <c r="R21" s="132">
        <f t="shared" si="6"/>
        <v>187.08</v>
      </c>
      <c r="S21" s="206">
        <f t="shared" si="7"/>
        <v>243321.12</v>
      </c>
      <c r="T21" s="167">
        <f t="shared" si="1"/>
        <v>120</v>
      </c>
    </row>
    <row r="22" spans="1:20" ht="51">
      <c r="A22" s="31" t="s">
        <v>2135</v>
      </c>
      <c r="B22" s="29">
        <v>44355</v>
      </c>
      <c r="C22" s="31" t="s">
        <v>167</v>
      </c>
      <c r="D22" s="31" t="s">
        <v>2134</v>
      </c>
      <c r="E22" s="31" t="s">
        <v>870</v>
      </c>
      <c r="F22" s="99">
        <v>752</v>
      </c>
      <c r="G22" s="129">
        <v>0.02</v>
      </c>
      <c r="H22" s="130">
        <v>3294722.56</v>
      </c>
      <c r="I22" s="116">
        <f t="shared" si="0"/>
        <v>87.625599999999991</v>
      </c>
      <c r="J22" s="125">
        <v>141.4</v>
      </c>
      <c r="K22" s="125">
        <v>155.9</v>
      </c>
      <c r="L22" s="190">
        <f t="shared" si="2"/>
        <v>106332.8</v>
      </c>
      <c r="M22" s="22">
        <f t="shared" ref="M22:N22" si="20">SUM(L22,L22*4%)</f>
        <v>110586.11200000001</v>
      </c>
      <c r="N22" s="22">
        <f t="shared" si="20"/>
        <v>115009.55648000001</v>
      </c>
      <c r="O22" s="131">
        <v>2914806.17</v>
      </c>
      <c r="P22" s="118">
        <f t="shared" si="4"/>
        <v>77.52144069148936</v>
      </c>
      <c r="Q22" s="132">
        <f t="shared" si="5"/>
        <v>169.68</v>
      </c>
      <c r="R22" s="132">
        <f t="shared" si="6"/>
        <v>187.08</v>
      </c>
      <c r="S22" s="206">
        <f t="shared" si="7"/>
        <v>127599.36</v>
      </c>
      <c r="T22" s="167">
        <f t="shared" si="1"/>
        <v>120</v>
      </c>
    </row>
    <row r="23" spans="1:20" ht="38.25">
      <c r="A23" s="31" t="s">
        <v>2276</v>
      </c>
      <c r="B23" s="29">
        <v>44516</v>
      </c>
      <c r="C23" s="31" t="s">
        <v>2274</v>
      </c>
      <c r="D23" s="31" t="s">
        <v>2275</v>
      </c>
      <c r="E23" s="31" t="s">
        <v>474</v>
      </c>
      <c r="F23" s="99">
        <v>700</v>
      </c>
      <c r="G23" s="129">
        <v>0.02</v>
      </c>
      <c r="H23" s="130">
        <v>5689075</v>
      </c>
      <c r="I23" s="116">
        <f t="shared" si="0"/>
        <v>162.54499999999999</v>
      </c>
      <c r="J23" s="125">
        <v>141.4</v>
      </c>
      <c r="K23" s="125">
        <v>155.9</v>
      </c>
      <c r="L23" s="190">
        <f t="shared" si="2"/>
        <v>109130</v>
      </c>
      <c r="M23" s="22">
        <f t="shared" ref="M23:N23" si="21">SUM(L23,L23*4%)</f>
        <v>113495.2</v>
      </c>
      <c r="N23" s="22">
        <f t="shared" si="21"/>
        <v>118035.008</v>
      </c>
      <c r="O23" s="131">
        <v>2411491.79</v>
      </c>
      <c r="P23" s="118">
        <f t="shared" si="4"/>
        <v>68.899765428571428</v>
      </c>
      <c r="Q23" s="132">
        <f t="shared" si="5"/>
        <v>169.68</v>
      </c>
      <c r="R23" s="132">
        <f t="shared" si="6"/>
        <v>187.08</v>
      </c>
      <c r="S23" s="206">
        <f t="shared" si="7"/>
        <v>118776</v>
      </c>
      <c r="T23" s="167">
        <f t="shared" si="1"/>
        <v>108.83899935856319</v>
      </c>
    </row>
    <row r="24" spans="1:20" ht="38.25">
      <c r="A24" s="31" t="s">
        <v>490</v>
      </c>
      <c r="B24" s="29">
        <v>42724</v>
      </c>
      <c r="C24" s="31" t="s">
        <v>487</v>
      </c>
      <c r="D24" s="31" t="s">
        <v>488</v>
      </c>
      <c r="E24" s="31" t="s">
        <v>489</v>
      </c>
      <c r="F24" s="99">
        <v>2693</v>
      </c>
      <c r="G24" s="129">
        <v>0.02</v>
      </c>
      <c r="H24" s="130">
        <v>23102250.59</v>
      </c>
      <c r="I24" s="116">
        <f t="shared" si="0"/>
        <v>171.57259999999999</v>
      </c>
      <c r="J24" s="125">
        <v>141.4</v>
      </c>
      <c r="K24" s="125">
        <v>155.9</v>
      </c>
      <c r="L24" s="190">
        <f t="shared" si="2"/>
        <v>419838.7</v>
      </c>
      <c r="M24" s="22">
        <f t="shared" ref="M24:N24" si="22">SUM(L24,L24*4%)</f>
        <v>436632.24800000002</v>
      </c>
      <c r="N24" s="22">
        <f t="shared" si="22"/>
        <v>454097.53792000003</v>
      </c>
      <c r="O24" s="131">
        <v>7607429.7999999998</v>
      </c>
      <c r="P24" s="118">
        <f t="shared" si="4"/>
        <v>56.497807649461564</v>
      </c>
      <c r="Q24" s="132">
        <f t="shared" si="5"/>
        <v>169.68</v>
      </c>
      <c r="R24" s="132">
        <f t="shared" si="6"/>
        <v>187.08</v>
      </c>
      <c r="S24" s="206">
        <f t="shared" si="7"/>
        <v>456948.24</v>
      </c>
      <c r="T24" s="167">
        <f t="shared" si="1"/>
        <v>108.83899935856319</v>
      </c>
    </row>
    <row r="25" spans="1:20" ht="38.25">
      <c r="A25" s="31" t="s">
        <v>593</v>
      </c>
      <c r="B25" s="29">
        <v>42780</v>
      </c>
      <c r="C25" s="31" t="s">
        <v>590</v>
      </c>
      <c r="D25" s="31" t="s">
        <v>591</v>
      </c>
      <c r="E25" s="31" t="s">
        <v>592</v>
      </c>
      <c r="F25" s="99">
        <v>516</v>
      </c>
      <c r="G25" s="129">
        <v>0.02</v>
      </c>
      <c r="H25" s="130">
        <v>4624189.92</v>
      </c>
      <c r="I25" s="116">
        <f t="shared" si="0"/>
        <v>179.23216744186047</v>
      </c>
      <c r="J25" s="125">
        <v>141.4</v>
      </c>
      <c r="K25" s="125">
        <v>155.9</v>
      </c>
      <c r="L25" s="190">
        <f t="shared" si="2"/>
        <v>80444.400000000009</v>
      </c>
      <c r="M25" s="22">
        <f t="shared" ref="M25:N25" si="23">SUM(L25,L25*4%)</f>
        <v>83662.176000000007</v>
      </c>
      <c r="N25" s="22">
        <f t="shared" si="23"/>
        <v>87008.663040000014</v>
      </c>
      <c r="O25" s="131">
        <v>1777613.95</v>
      </c>
      <c r="P25" s="118">
        <f t="shared" si="4"/>
        <v>68.899765503875969</v>
      </c>
      <c r="Q25" s="132">
        <f t="shared" si="5"/>
        <v>169.68</v>
      </c>
      <c r="R25" s="132">
        <f t="shared" si="6"/>
        <v>187.08</v>
      </c>
      <c r="S25" s="206">
        <f t="shared" si="7"/>
        <v>87554.880000000005</v>
      </c>
      <c r="T25" s="167">
        <f t="shared" si="1"/>
        <v>108.83899935856319</v>
      </c>
    </row>
    <row r="26" spans="1:20" ht="38.25">
      <c r="A26" s="31" t="s">
        <v>534</v>
      </c>
      <c r="B26" s="29">
        <v>42733</v>
      </c>
      <c r="C26" s="31" t="s">
        <v>531</v>
      </c>
      <c r="D26" s="31" t="s">
        <v>532</v>
      </c>
      <c r="E26" s="31" t="s">
        <v>533</v>
      </c>
      <c r="F26" s="99">
        <v>975</v>
      </c>
      <c r="G26" s="129">
        <v>0.02</v>
      </c>
      <c r="H26" s="130">
        <v>2112210.75</v>
      </c>
      <c r="I26" s="116">
        <f t="shared" si="0"/>
        <v>43.327400000000004</v>
      </c>
      <c r="J26" s="125">
        <v>141.4</v>
      </c>
      <c r="K26" s="125">
        <v>155.9</v>
      </c>
      <c r="L26" s="190">
        <f t="shared" si="2"/>
        <v>137865</v>
      </c>
      <c r="M26" s="22">
        <f t="shared" ref="M26:N26" si="24">SUM(L26,L26*4%)</f>
        <v>143379.6</v>
      </c>
      <c r="N26" s="22">
        <f t="shared" si="24"/>
        <v>149114.78400000001</v>
      </c>
      <c r="O26" s="131">
        <v>3915450.67</v>
      </c>
      <c r="P26" s="118">
        <f t="shared" si="4"/>
        <v>80.316936820512822</v>
      </c>
      <c r="Q26" s="132">
        <f t="shared" si="5"/>
        <v>169.68</v>
      </c>
      <c r="R26" s="132">
        <f t="shared" si="6"/>
        <v>187.08</v>
      </c>
      <c r="S26" s="206">
        <f t="shared" si="7"/>
        <v>165438</v>
      </c>
      <c r="T26" s="167">
        <f t="shared" si="1"/>
        <v>120</v>
      </c>
    </row>
    <row r="27" spans="1:20" ht="38.25">
      <c r="A27" s="31" t="s">
        <v>374</v>
      </c>
      <c r="B27" s="29">
        <v>42647</v>
      </c>
      <c r="C27" s="31" t="s">
        <v>371</v>
      </c>
      <c r="D27" s="31" t="s">
        <v>372</v>
      </c>
      <c r="E27" s="31" t="s">
        <v>373</v>
      </c>
      <c r="F27" s="99">
        <v>822</v>
      </c>
      <c r="G27" s="129">
        <v>0.02</v>
      </c>
      <c r="H27" s="130">
        <v>7657176.5999999996</v>
      </c>
      <c r="I27" s="116">
        <f t="shared" si="0"/>
        <v>186.30600000000001</v>
      </c>
      <c r="J27" s="125">
        <v>141.4</v>
      </c>
      <c r="K27" s="125">
        <v>155.9</v>
      </c>
      <c r="L27" s="190">
        <f t="shared" si="2"/>
        <v>128149.8</v>
      </c>
      <c r="M27" s="22">
        <f t="shared" ref="M27:N27" si="25">SUM(L27,L27*4%)</f>
        <v>133275.79200000002</v>
      </c>
      <c r="N27" s="22">
        <f t="shared" si="25"/>
        <v>138606.82368000003</v>
      </c>
      <c r="O27" s="131">
        <v>2831780.35</v>
      </c>
      <c r="P27" s="118">
        <f t="shared" si="4"/>
        <v>68.89976520681266</v>
      </c>
      <c r="Q27" s="132">
        <f t="shared" si="5"/>
        <v>169.68</v>
      </c>
      <c r="R27" s="132">
        <f t="shared" si="6"/>
        <v>187.08</v>
      </c>
      <c r="S27" s="206">
        <f t="shared" si="7"/>
        <v>139476.96</v>
      </c>
      <c r="T27" s="167">
        <f t="shared" si="1"/>
        <v>108.83899935856319</v>
      </c>
    </row>
    <row r="29" spans="1:20">
      <c r="L29" s="136">
        <f>SUM(L4:L27)</f>
        <v>2914907.3528</v>
      </c>
      <c r="M29" s="136">
        <f t="shared" ref="M29:N29" si="26">SUM(M4:M27)</f>
        <v>3031503.6469120006</v>
      </c>
      <c r="N29" s="136">
        <f t="shared" si="26"/>
        <v>3152763.7927884799</v>
      </c>
      <c r="S29" s="137">
        <f t="shared" ref="S29" si="27">SUM(S4:S27)</f>
        <v>3293997.84</v>
      </c>
      <c r="T29" s="60">
        <f>S29/L29*100</f>
        <v>113.00523280219707</v>
      </c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T20"/>
  <sheetViews>
    <sheetView topLeftCell="E1" workbookViewId="0">
      <selection activeCell="S2" sqref="S2"/>
    </sheetView>
  </sheetViews>
  <sheetFormatPr defaultColWidth="31.28515625" defaultRowHeight="12.75"/>
  <cols>
    <col min="1" max="1" width="13.5703125" style="288" bestFit="1" customWidth="1"/>
    <col min="2" max="2" width="11.28515625" style="288" customWidth="1"/>
    <col min="3" max="3" width="13.42578125" style="288" customWidth="1"/>
    <col min="4" max="4" width="25.140625" style="288" customWidth="1"/>
    <col min="5" max="5" width="17.7109375" style="288" customWidth="1"/>
    <col min="6" max="6" width="11.7109375" style="288" customWidth="1"/>
    <col min="7" max="7" width="8.85546875" style="288" customWidth="1"/>
    <col min="8" max="8" width="15.85546875" style="288" customWidth="1"/>
    <col min="9" max="9" width="13.28515625" style="288" customWidth="1"/>
    <col min="10" max="10" width="11.42578125" style="288" customWidth="1"/>
    <col min="11" max="11" width="11" style="288" customWidth="1"/>
    <col min="12" max="13" width="13.7109375" style="288" customWidth="1"/>
    <col min="14" max="14" width="12.5703125" style="288" customWidth="1"/>
    <col min="15" max="15" width="15" style="288" customWidth="1"/>
    <col min="16" max="16" width="14.42578125" style="288" customWidth="1"/>
    <col min="17" max="17" width="12.28515625" style="288" customWidth="1"/>
    <col min="18" max="18" width="11.28515625" style="288" customWidth="1"/>
    <col min="19" max="19" width="14.28515625" style="288" customWidth="1"/>
    <col min="20" max="20" width="14.85546875" style="288" customWidth="1"/>
    <col min="21" max="16384" width="31.28515625" style="288"/>
  </cols>
  <sheetData>
    <row r="2" spans="1:20" ht="63.75">
      <c r="A2" s="178" t="s">
        <v>7</v>
      </c>
      <c r="B2" s="178" t="s">
        <v>0</v>
      </c>
      <c r="C2" s="178" t="s">
        <v>2</v>
      </c>
      <c r="D2" s="178" t="s">
        <v>0</v>
      </c>
      <c r="E2" s="178" t="s">
        <v>6</v>
      </c>
      <c r="F2" s="178" t="s">
        <v>2423</v>
      </c>
      <c r="G2" s="178" t="s">
        <v>2424</v>
      </c>
      <c r="H2" s="223" t="s">
        <v>2422</v>
      </c>
      <c r="I2" s="178" t="s">
        <v>2430</v>
      </c>
      <c r="J2" s="179" t="s">
        <v>2420</v>
      </c>
      <c r="K2" s="179" t="s">
        <v>2421</v>
      </c>
      <c r="L2" s="179" t="s">
        <v>2429</v>
      </c>
      <c r="M2" s="179" t="s">
        <v>2426</v>
      </c>
      <c r="N2" s="179" t="s">
        <v>2427</v>
      </c>
      <c r="O2" s="225" t="s">
        <v>2415</v>
      </c>
      <c r="P2" s="179" t="s">
        <v>2417</v>
      </c>
      <c r="Q2" s="224" t="s">
        <v>2906</v>
      </c>
      <c r="R2" s="224" t="s">
        <v>2908</v>
      </c>
      <c r="S2" s="221" t="s">
        <v>3003</v>
      </c>
      <c r="T2" s="224" t="s">
        <v>2916</v>
      </c>
    </row>
    <row r="3" spans="1:20" ht="38.25">
      <c r="A3" s="192" t="s">
        <v>1643</v>
      </c>
      <c r="B3" s="193">
        <v>43850</v>
      </c>
      <c r="C3" s="192" t="s">
        <v>1640</v>
      </c>
      <c r="D3" s="192" t="s">
        <v>1641</v>
      </c>
      <c r="E3" s="192" t="s">
        <v>1642</v>
      </c>
      <c r="F3" s="259">
        <v>965</v>
      </c>
      <c r="G3" s="226">
        <v>2.5000000000000001E-2</v>
      </c>
      <c r="H3" s="260">
        <v>5680289.1500000004</v>
      </c>
      <c r="I3" s="289">
        <f t="shared" ref="I3:I18" si="0">PRODUCT(H3,G3)/F3</f>
        <v>147.15775000000002</v>
      </c>
      <c r="J3" s="228">
        <v>141.4</v>
      </c>
      <c r="K3" s="228">
        <v>155.9</v>
      </c>
      <c r="L3" s="190">
        <f>IF(I3&gt;K3,F3*K3,IF(J3&gt;I3,F3*J3, IF(K3&gt;I3&gt;J3,F3*I3)))</f>
        <v>142007.22875000001</v>
      </c>
      <c r="M3" s="190">
        <f>SUM(L3,L3*4%)</f>
        <v>147687.51790000001</v>
      </c>
      <c r="N3" s="190">
        <f>SUM(M3,M3*4%)</f>
        <v>153595.01861600002</v>
      </c>
      <c r="O3" s="290">
        <v>3500356.77</v>
      </c>
      <c r="P3" s="189">
        <f>O3*G3/F3</f>
        <v>90.682817875647672</v>
      </c>
      <c r="Q3" s="233">
        <f>SUM(J3,J3*20%)</f>
        <v>169.68</v>
      </c>
      <c r="R3" s="233">
        <f>SUM(K3,K3*20%)</f>
        <v>187.08</v>
      </c>
      <c r="S3" s="206">
        <f>IF(P3&gt;R3,F3*R3,IF(Q3&gt;P3,F3*Q3, IF(R3&gt;P3&gt;Q3,F3*P3)))</f>
        <v>163741.20000000001</v>
      </c>
      <c r="T3" s="222">
        <f t="shared" ref="T3:T18" si="1">S3/L3*100</f>
        <v>115.30483443787365</v>
      </c>
    </row>
    <row r="4" spans="1:20" ht="38.25">
      <c r="A4" s="184" t="s">
        <v>1646</v>
      </c>
      <c r="B4" s="185">
        <v>43850</v>
      </c>
      <c r="C4" s="184" t="s">
        <v>960</v>
      </c>
      <c r="D4" s="184" t="s">
        <v>1644</v>
      </c>
      <c r="E4" s="184" t="s">
        <v>1645</v>
      </c>
      <c r="F4" s="257">
        <v>1500</v>
      </c>
      <c r="G4" s="226">
        <v>2.5000000000000001E-2</v>
      </c>
      <c r="H4" s="258">
        <v>8829465</v>
      </c>
      <c r="I4" s="289">
        <f t="shared" si="0"/>
        <v>147.15774999999999</v>
      </c>
      <c r="J4" s="228">
        <v>141.4</v>
      </c>
      <c r="K4" s="228">
        <v>155.9</v>
      </c>
      <c r="L4" s="190">
        <f t="shared" ref="L4:L18" si="2">IF(I4&gt;K4,F4*K4,IF(J4&gt;I4,F4*J4, IF(K4&gt;I4&gt;J4,F4*I4)))</f>
        <v>220736.625</v>
      </c>
      <c r="M4" s="190">
        <f t="shared" ref="M4:N18" si="3">SUM(L4,L4*4%)</f>
        <v>229566.09</v>
      </c>
      <c r="N4" s="190">
        <f t="shared" si="3"/>
        <v>238748.73360000001</v>
      </c>
      <c r="O4" s="290">
        <v>3277527.62</v>
      </c>
      <c r="P4" s="189">
        <f t="shared" ref="P4:P18" si="4">O4*G4/F4</f>
        <v>54.625460333333343</v>
      </c>
      <c r="Q4" s="233">
        <f t="shared" ref="Q4:Q18" si="5">SUM(J4,J4*20%)</f>
        <v>169.68</v>
      </c>
      <c r="R4" s="233">
        <f t="shared" ref="R4:R18" si="6">SUM(K4,K4*20%)</f>
        <v>187.08</v>
      </c>
      <c r="S4" s="206">
        <f t="shared" ref="S4:S18" si="7">IF(P4&gt;R4,F4*R4,IF(Q4&gt;P4,F4*Q4, IF(R4&gt;P4&gt;Q4,F4*P4)))</f>
        <v>254520</v>
      </c>
      <c r="T4" s="222">
        <f t="shared" si="1"/>
        <v>115.30483443787365</v>
      </c>
    </row>
    <row r="5" spans="1:20" ht="38.25">
      <c r="A5" s="192" t="s">
        <v>1770</v>
      </c>
      <c r="B5" s="193">
        <v>44020</v>
      </c>
      <c r="C5" s="192" t="s">
        <v>1768</v>
      </c>
      <c r="D5" s="192" t="s">
        <v>1769</v>
      </c>
      <c r="E5" s="192" t="s">
        <v>1645</v>
      </c>
      <c r="F5" s="259">
        <v>5749</v>
      </c>
      <c r="G5" s="226">
        <v>2.5000000000000001E-2</v>
      </c>
      <c r="H5" s="260">
        <v>33840396.189999998</v>
      </c>
      <c r="I5" s="289">
        <f t="shared" si="0"/>
        <v>147.15774999999999</v>
      </c>
      <c r="J5" s="228">
        <v>141.4</v>
      </c>
      <c r="K5" s="228">
        <v>155.9</v>
      </c>
      <c r="L5" s="190">
        <f t="shared" si="2"/>
        <v>846009.90474999999</v>
      </c>
      <c r="M5" s="190">
        <f t="shared" si="3"/>
        <v>879850.30093999999</v>
      </c>
      <c r="N5" s="190">
        <f t="shared" si="3"/>
        <v>915044.31297760003</v>
      </c>
      <c r="O5" s="290">
        <v>10855764.949999999</v>
      </c>
      <c r="P5" s="189">
        <f t="shared" si="4"/>
        <v>47.207187989215512</v>
      </c>
      <c r="Q5" s="233">
        <f t="shared" si="5"/>
        <v>169.68</v>
      </c>
      <c r="R5" s="233">
        <f t="shared" si="6"/>
        <v>187.08</v>
      </c>
      <c r="S5" s="206">
        <f t="shared" si="7"/>
        <v>975490.32000000007</v>
      </c>
      <c r="T5" s="222">
        <f t="shared" si="1"/>
        <v>115.30483443787365</v>
      </c>
    </row>
    <row r="6" spans="1:20" ht="51">
      <c r="A6" s="192" t="s">
        <v>1801</v>
      </c>
      <c r="B6" s="193">
        <v>44033</v>
      </c>
      <c r="C6" s="192" t="s">
        <v>1799</v>
      </c>
      <c r="D6" s="192" t="s">
        <v>1800</v>
      </c>
      <c r="E6" s="192" t="s">
        <v>1645</v>
      </c>
      <c r="F6" s="259">
        <v>6223</v>
      </c>
      <c r="G6" s="226">
        <v>2.5000000000000001E-2</v>
      </c>
      <c r="H6" s="260">
        <v>37233764.75</v>
      </c>
      <c r="I6" s="289">
        <f t="shared" si="0"/>
        <v>149.58125000000001</v>
      </c>
      <c r="J6" s="228">
        <v>141.4</v>
      </c>
      <c r="K6" s="228">
        <v>155.9</v>
      </c>
      <c r="L6" s="190">
        <f t="shared" si="2"/>
        <v>930844.11875000002</v>
      </c>
      <c r="M6" s="190">
        <f t="shared" si="3"/>
        <v>968077.8835</v>
      </c>
      <c r="N6" s="190">
        <f t="shared" si="3"/>
        <v>1006800.99884</v>
      </c>
      <c r="O6" s="290">
        <v>7907609.9800000004</v>
      </c>
      <c r="P6" s="189">
        <f t="shared" si="4"/>
        <v>31.767676281536243</v>
      </c>
      <c r="Q6" s="233">
        <f t="shared" si="5"/>
        <v>169.68</v>
      </c>
      <c r="R6" s="233">
        <f t="shared" si="6"/>
        <v>187.08</v>
      </c>
      <c r="S6" s="206">
        <f t="shared" si="7"/>
        <v>1055918.6400000001</v>
      </c>
      <c r="T6" s="222">
        <f t="shared" si="1"/>
        <v>113.43667739105004</v>
      </c>
    </row>
    <row r="7" spans="1:20" ht="51">
      <c r="A7" s="184" t="s">
        <v>2324</v>
      </c>
      <c r="B7" s="185">
        <v>44560</v>
      </c>
      <c r="C7" s="184" t="s">
        <v>960</v>
      </c>
      <c r="D7" s="184" t="s">
        <v>2323</v>
      </c>
      <c r="E7" s="184" t="s">
        <v>1645</v>
      </c>
      <c r="F7" s="257">
        <v>5295</v>
      </c>
      <c r="G7" s="226">
        <v>2.5000000000000001E-2</v>
      </c>
      <c r="H7" s="258">
        <v>31168011.449999999</v>
      </c>
      <c r="I7" s="289">
        <f t="shared" si="0"/>
        <v>147.15774999999999</v>
      </c>
      <c r="J7" s="228">
        <v>141.4</v>
      </c>
      <c r="K7" s="228">
        <v>155.9</v>
      </c>
      <c r="L7" s="190">
        <f t="shared" si="2"/>
        <v>779200.28625</v>
      </c>
      <c r="M7" s="190">
        <f t="shared" si="3"/>
        <v>810368.2977</v>
      </c>
      <c r="N7" s="190">
        <f t="shared" si="3"/>
        <v>842783.02960799995</v>
      </c>
      <c r="O7" s="290">
        <v>9998482.4100000001</v>
      </c>
      <c r="P7" s="189">
        <f t="shared" si="4"/>
        <v>47.207187960339944</v>
      </c>
      <c r="Q7" s="233">
        <f t="shared" si="5"/>
        <v>169.68</v>
      </c>
      <c r="R7" s="233">
        <f t="shared" si="6"/>
        <v>187.08</v>
      </c>
      <c r="S7" s="206">
        <f t="shared" si="7"/>
        <v>898455.60000000009</v>
      </c>
      <c r="T7" s="222">
        <f t="shared" si="1"/>
        <v>115.30483443787365</v>
      </c>
    </row>
    <row r="8" spans="1:20" ht="51">
      <c r="A8" s="184" t="s">
        <v>827</v>
      </c>
      <c r="B8" s="185">
        <v>43033</v>
      </c>
      <c r="C8" s="184" t="s">
        <v>824</v>
      </c>
      <c r="D8" s="184" t="s">
        <v>825</v>
      </c>
      <c r="E8" s="184" t="s">
        <v>826</v>
      </c>
      <c r="F8" s="257">
        <v>3508</v>
      </c>
      <c r="G8" s="226">
        <v>2.5000000000000001E-2</v>
      </c>
      <c r="H8" s="258">
        <v>20649175.48</v>
      </c>
      <c r="I8" s="289">
        <f t="shared" si="0"/>
        <v>147.15775000000002</v>
      </c>
      <c r="J8" s="228">
        <v>141.4</v>
      </c>
      <c r="K8" s="228">
        <v>155.9</v>
      </c>
      <c r="L8" s="190">
        <f t="shared" si="2"/>
        <v>516229.38700000005</v>
      </c>
      <c r="M8" s="190">
        <f t="shared" si="3"/>
        <v>536878.56248000008</v>
      </c>
      <c r="N8" s="190">
        <f t="shared" si="3"/>
        <v>558353.70497920003</v>
      </c>
      <c r="O8" s="290">
        <v>8907229.1199999992</v>
      </c>
      <c r="P8" s="189">
        <f t="shared" si="4"/>
        <v>63.477972633979476</v>
      </c>
      <c r="Q8" s="233">
        <f t="shared" si="5"/>
        <v>169.68</v>
      </c>
      <c r="R8" s="233">
        <f t="shared" si="6"/>
        <v>187.08</v>
      </c>
      <c r="S8" s="206">
        <f t="shared" si="7"/>
        <v>595237.44000000006</v>
      </c>
      <c r="T8" s="222">
        <f t="shared" si="1"/>
        <v>115.30483443787365</v>
      </c>
    </row>
    <row r="9" spans="1:20" ht="38.25">
      <c r="A9" s="184" t="s">
        <v>1778</v>
      </c>
      <c r="B9" s="185">
        <v>44025</v>
      </c>
      <c r="C9" s="184" t="s">
        <v>1775</v>
      </c>
      <c r="D9" s="184" t="s">
        <v>1776</v>
      </c>
      <c r="E9" s="184" t="s">
        <v>1777</v>
      </c>
      <c r="F9" s="257">
        <v>385</v>
      </c>
      <c r="G9" s="226">
        <v>2.5000000000000001E-2</v>
      </c>
      <c r="H9" s="258">
        <v>1686792.8</v>
      </c>
      <c r="I9" s="289">
        <f t="shared" si="0"/>
        <v>109.53200000000002</v>
      </c>
      <c r="J9" s="228">
        <v>141.4</v>
      </c>
      <c r="K9" s="228">
        <v>155.9</v>
      </c>
      <c r="L9" s="190">
        <f t="shared" si="2"/>
        <v>54439</v>
      </c>
      <c r="M9" s="190">
        <f t="shared" si="3"/>
        <v>56616.56</v>
      </c>
      <c r="N9" s="190">
        <f t="shared" si="3"/>
        <v>58881.222399999999</v>
      </c>
      <c r="O9" s="290">
        <v>1420370.25</v>
      </c>
      <c r="P9" s="189">
        <f t="shared" si="4"/>
        <v>92.231834415584416</v>
      </c>
      <c r="Q9" s="233">
        <f t="shared" si="5"/>
        <v>169.68</v>
      </c>
      <c r="R9" s="233">
        <f t="shared" si="6"/>
        <v>187.08</v>
      </c>
      <c r="S9" s="206">
        <f t="shared" si="7"/>
        <v>65326.8</v>
      </c>
      <c r="T9" s="222">
        <f t="shared" si="1"/>
        <v>120</v>
      </c>
    </row>
    <row r="10" spans="1:20" ht="38.25">
      <c r="A10" s="184" t="s">
        <v>2033</v>
      </c>
      <c r="B10" s="185">
        <v>44223</v>
      </c>
      <c r="C10" s="184" t="s">
        <v>2031</v>
      </c>
      <c r="D10" s="184" t="s">
        <v>2032</v>
      </c>
      <c r="E10" s="184" t="s">
        <v>1777</v>
      </c>
      <c r="F10" s="257">
        <v>895</v>
      </c>
      <c r="G10" s="226">
        <v>2.5000000000000001E-2</v>
      </c>
      <c r="H10" s="258">
        <v>6791618</v>
      </c>
      <c r="I10" s="289">
        <f t="shared" si="0"/>
        <v>189.71</v>
      </c>
      <c r="J10" s="228">
        <v>141.4</v>
      </c>
      <c r="K10" s="228">
        <v>155.9</v>
      </c>
      <c r="L10" s="190">
        <f t="shared" si="2"/>
        <v>139530.5</v>
      </c>
      <c r="M10" s="190">
        <f t="shared" si="3"/>
        <v>145111.72</v>
      </c>
      <c r="N10" s="190">
        <f t="shared" si="3"/>
        <v>150916.1888</v>
      </c>
      <c r="O10" s="290">
        <v>3594182.93</v>
      </c>
      <c r="P10" s="189">
        <f t="shared" si="4"/>
        <v>100.3961712290503</v>
      </c>
      <c r="Q10" s="233">
        <f t="shared" si="5"/>
        <v>169.68</v>
      </c>
      <c r="R10" s="233">
        <f t="shared" si="6"/>
        <v>187.08</v>
      </c>
      <c r="S10" s="206">
        <f t="shared" si="7"/>
        <v>151863.6</v>
      </c>
      <c r="T10" s="222">
        <f t="shared" si="1"/>
        <v>108.83899935856319</v>
      </c>
    </row>
    <row r="11" spans="1:20" ht="38.25">
      <c r="A11" s="184" t="s">
        <v>2400</v>
      </c>
      <c r="B11" s="185">
        <v>44679</v>
      </c>
      <c r="C11" s="184" t="s">
        <v>2398</v>
      </c>
      <c r="D11" s="184" t="s">
        <v>2399</v>
      </c>
      <c r="E11" s="184" t="s">
        <v>826</v>
      </c>
      <c r="F11" s="257">
        <v>1813</v>
      </c>
      <c r="G11" s="226">
        <v>2.5000000000000001E-2</v>
      </c>
      <c r="H11" s="258">
        <v>14734704.25</v>
      </c>
      <c r="I11" s="289">
        <f t="shared" si="0"/>
        <v>203.18125000000001</v>
      </c>
      <c r="J11" s="228">
        <v>141.4</v>
      </c>
      <c r="K11" s="228">
        <v>155.9</v>
      </c>
      <c r="L11" s="190">
        <f t="shared" si="2"/>
        <v>282646.7</v>
      </c>
      <c r="M11" s="190">
        <f t="shared" si="3"/>
        <v>293952.56800000003</v>
      </c>
      <c r="N11" s="190">
        <f t="shared" si="3"/>
        <v>305710.67072000005</v>
      </c>
      <c r="O11" s="290">
        <v>4815258.09</v>
      </c>
      <c r="P11" s="189">
        <f t="shared" si="4"/>
        <v>66.39903599007171</v>
      </c>
      <c r="Q11" s="233">
        <f t="shared" si="5"/>
        <v>169.68</v>
      </c>
      <c r="R11" s="233">
        <f t="shared" si="6"/>
        <v>187.08</v>
      </c>
      <c r="S11" s="206">
        <f t="shared" si="7"/>
        <v>307629.84000000003</v>
      </c>
      <c r="T11" s="222">
        <f t="shared" si="1"/>
        <v>108.83899935856319</v>
      </c>
    </row>
    <row r="12" spans="1:20" ht="38.25">
      <c r="A12" s="192" t="s">
        <v>896</v>
      </c>
      <c r="B12" s="193">
        <v>43076</v>
      </c>
      <c r="C12" s="192" t="s">
        <v>785</v>
      </c>
      <c r="D12" s="192" t="s">
        <v>894</v>
      </c>
      <c r="E12" s="192" t="s">
        <v>895</v>
      </c>
      <c r="F12" s="259">
        <v>2317</v>
      </c>
      <c r="G12" s="226">
        <v>2.5000000000000001E-2</v>
      </c>
      <c r="H12" s="260">
        <v>6371031.7300000004</v>
      </c>
      <c r="I12" s="289">
        <f t="shared" si="0"/>
        <v>68.742250000000013</v>
      </c>
      <c r="J12" s="228">
        <v>141.4</v>
      </c>
      <c r="K12" s="228">
        <v>155.9</v>
      </c>
      <c r="L12" s="190">
        <f t="shared" si="2"/>
        <v>327623.8</v>
      </c>
      <c r="M12" s="190">
        <f t="shared" si="3"/>
        <v>340728.75199999998</v>
      </c>
      <c r="N12" s="190">
        <f t="shared" si="3"/>
        <v>354357.90207999997</v>
      </c>
      <c r="O12" s="290">
        <v>5477089.2999999998</v>
      </c>
      <c r="P12" s="189">
        <f t="shared" si="4"/>
        <v>59.096777082434187</v>
      </c>
      <c r="Q12" s="233">
        <f t="shared" si="5"/>
        <v>169.68</v>
      </c>
      <c r="R12" s="233">
        <f t="shared" si="6"/>
        <v>187.08</v>
      </c>
      <c r="S12" s="206">
        <f t="shared" si="7"/>
        <v>393148.56</v>
      </c>
      <c r="T12" s="222">
        <f t="shared" si="1"/>
        <v>120</v>
      </c>
    </row>
    <row r="13" spans="1:20" ht="51">
      <c r="A13" s="184" t="s">
        <v>1738</v>
      </c>
      <c r="B13" s="185">
        <v>44004</v>
      </c>
      <c r="C13" s="184" t="s">
        <v>824</v>
      </c>
      <c r="D13" s="184" t="s">
        <v>1737</v>
      </c>
      <c r="E13" s="184" t="s">
        <v>895</v>
      </c>
      <c r="F13" s="257">
        <v>2932</v>
      </c>
      <c r="G13" s="226">
        <v>2.5000000000000001E-2</v>
      </c>
      <c r="H13" s="258">
        <v>20868656.600000001</v>
      </c>
      <c r="I13" s="289">
        <f t="shared" si="0"/>
        <v>177.93875</v>
      </c>
      <c r="J13" s="228">
        <v>141.4</v>
      </c>
      <c r="K13" s="228">
        <v>155.9</v>
      </c>
      <c r="L13" s="190">
        <f t="shared" si="2"/>
        <v>457098.8</v>
      </c>
      <c r="M13" s="190">
        <f t="shared" si="3"/>
        <v>475382.75199999998</v>
      </c>
      <c r="N13" s="190">
        <f t="shared" si="3"/>
        <v>494398.06208</v>
      </c>
      <c r="O13" s="290">
        <v>6930870.0199999996</v>
      </c>
      <c r="P13" s="189">
        <f t="shared" si="4"/>
        <v>59.096777114597543</v>
      </c>
      <c r="Q13" s="233">
        <f t="shared" si="5"/>
        <v>169.68</v>
      </c>
      <c r="R13" s="233">
        <f t="shared" si="6"/>
        <v>187.08</v>
      </c>
      <c r="S13" s="206">
        <f t="shared" si="7"/>
        <v>497501.76</v>
      </c>
      <c r="T13" s="222">
        <f t="shared" si="1"/>
        <v>108.83899935856319</v>
      </c>
    </row>
    <row r="14" spans="1:20" ht="51">
      <c r="A14" s="192" t="s">
        <v>1814</v>
      </c>
      <c r="B14" s="193">
        <v>44049</v>
      </c>
      <c r="C14" s="192" t="s">
        <v>1812</v>
      </c>
      <c r="D14" s="192" t="s">
        <v>1813</v>
      </c>
      <c r="E14" s="192" t="s">
        <v>895</v>
      </c>
      <c r="F14" s="259">
        <v>1238</v>
      </c>
      <c r="G14" s="226">
        <v>2.5000000000000001E-2</v>
      </c>
      <c r="H14" s="260">
        <v>7555216.8799999999</v>
      </c>
      <c r="I14" s="289">
        <f t="shared" si="0"/>
        <v>152.56900000000002</v>
      </c>
      <c r="J14" s="228">
        <v>141.4</v>
      </c>
      <c r="K14" s="228">
        <v>155.9</v>
      </c>
      <c r="L14" s="190">
        <f t="shared" si="2"/>
        <v>188880.42200000002</v>
      </c>
      <c r="M14" s="190">
        <f t="shared" si="3"/>
        <v>196435.63888000001</v>
      </c>
      <c r="N14" s="190">
        <f t="shared" si="3"/>
        <v>204293.06443520001</v>
      </c>
      <c r="O14" s="290">
        <v>4977116.5599999996</v>
      </c>
      <c r="P14" s="189">
        <f t="shared" si="4"/>
        <v>100.50720032310177</v>
      </c>
      <c r="Q14" s="233">
        <f t="shared" si="5"/>
        <v>169.68</v>
      </c>
      <c r="R14" s="233">
        <f t="shared" si="6"/>
        <v>187.08</v>
      </c>
      <c r="S14" s="206">
        <f t="shared" si="7"/>
        <v>210063.84</v>
      </c>
      <c r="T14" s="222">
        <f t="shared" si="1"/>
        <v>111.21525342631857</v>
      </c>
    </row>
    <row r="15" spans="1:20" ht="51">
      <c r="A15" s="184" t="s">
        <v>788</v>
      </c>
      <c r="B15" s="185">
        <v>42998</v>
      </c>
      <c r="C15" s="184" t="s">
        <v>785</v>
      </c>
      <c r="D15" s="184" t="s">
        <v>786</v>
      </c>
      <c r="E15" s="184" t="s">
        <v>787</v>
      </c>
      <c r="F15" s="257">
        <v>617</v>
      </c>
      <c r="G15" s="226">
        <v>2.5000000000000001E-2</v>
      </c>
      <c r="H15" s="258">
        <v>1130708.03</v>
      </c>
      <c r="I15" s="289">
        <f t="shared" si="0"/>
        <v>45.814750000000004</v>
      </c>
      <c r="J15" s="228">
        <v>141.4</v>
      </c>
      <c r="K15" s="228">
        <v>155.9</v>
      </c>
      <c r="L15" s="190">
        <f t="shared" si="2"/>
        <v>87243.8</v>
      </c>
      <c r="M15" s="190">
        <f t="shared" si="3"/>
        <v>90733.551999999996</v>
      </c>
      <c r="N15" s="190">
        <f t="shared" si="3"/>
        <v>94362.894079999998</v>
      </c>
      <c r="O15" s="290">
        <v>2023121.24</v>
      </c>
      <c r="P15" s="189">
        <f t="shared" si="4"/>
        <v>81.974118314424643</v>
      </c>
      <c r="Q15" s="233">
        <f t="shared" si="5"/>
        <v>169.68</v>
      </c>
      <c r="R15" s="233">
        <f t="shared" si="6"/>
        <v>187.08</v>
      </c>
      <c r="S15" s="206">
        <f t="shared" si="7"/>
        <v>104692.56</v>
      </c>
      <c r="T15" s="222">
        <f t="shared" si="1"/>
        <v>120</v>
      </c>
    </row>
    <row r="16" spans="1:20" ht="38.25">
      <c r="A16" s="184" t="s">
        <v>1253</v>
      </c>
      <c r="B16" s="185">
        <v>43441</v>
      </c>
      <c r="C16" s="184" t="s">
        <v>228</v>
      </c>
      <c r="D16" s="184" t="s">
        <v>1251</v>
      </c>
      <c r="E16" s="184" t="s">
        <v>1252</v>
      </c>
      <c r="F16" s="257">
        <v>2451</v>
      </c>
      <c r="G16" s="226">
        <v>2.5000000000000001E-2</v>
      </c>
      <c r="H16" s="258">
        <v>13485500.039999999</v>
      </c>
      <c r="I16" s="289">
        <f t="shared" si="0"/>
        <v>137.55099999999999</v>
      </c>
      <c r="J16" s="228">
        <v>141.4</v>
      </c>
      <c r="K16" s="228">
        <v>155.9</v>
      </c>
      <c r="L16" s="190">
        <f t="shared" si="2"/>
        <v>346571.4</v>
      </c>
      <c r="M16" s="190">
        <f t="shared" si="3"/>
        <v>360434.25600000005</v>
      </c>
      <c r="N16" s="190">
        <f t="shared" si="3"/>
        <v>374851.62624000007</v>
      </c>
      <c r="O16" s="290">
        <v>8317173.1500000004</v>
      </c>
      <c r="P16" s="189">
        <f t="shared" si="4"/>
        <v>84.834487454100369</v>
      </c>
      <c r="Q16" s="233">
        <f t="shared" si="5"/>
        <v>169.68</v>
      </c>
      <c r="R16" s="233">
        <f t="shared" si="6"/>
        <v>187.08</v>
      </c>
      <c r="S16" s="206">
        <f t="shared" si="7"/>
        <v>415885.68</v>
      </c>
      <c r="T16" s="222">
        <f t="shared" si="1"/>
        <v>120</v>
      </c>
    </row>
    <row r="17" spans="1:20" ht="51">
      <c r="A17" s="184" t="s">
        <v>1533</v>
      </c>
      <c r="B17" s="185">
        <v>43732</v>
      </c>
      <c r="C17" s="184" t="s">
        <v>1531</v>
      </c>
      <c r="D17" s="184" t="s">
        <v>1532</v>
      </c>
      <c r="E17" s="184" t="s">
        <v>1252</v>
      </c>
      <c r="F17" s="257">
        <v>1381</v>
      </c>
      <c r="G17" s="226">
        <v>2.5000000000000001E-2</v>
      </c>
      <c r="H17" s="258">
        <v>3797321.89</v>
      </c>
      <c r="I17" s="289">
        <f t="shared" si="0"/>
        <v>68.742249999999999</v>
      </c>
      <c r="J17" s="228">
        <v>141.4</v>
      </c>
      <c r="K17" s="228">
        <v>155.9</v>
      </c>
      <c r="L17" s="190">
        <f t="shared" si="2"/>
        <v>195273.4</v>
      </c>
      <c r="M17" s="190">
        <f t="shared" si="3"/>
        <v>203084.33599999998</v>
      </c>
      <c r="N17" s="190">
        <f t="shared" si="3"/>
        <v>211207.70943999998</v>
      </c>
      <c r="O17" s="290">
        <v>5278612.95</v>
      </c>
      <c r="P17" s="189">
        <f t="shared" si="4"/>
        <v>95.557801412020282</v>
      </c>
      <c r="Q17" s="233">
        <f t="shared" si="5"/>
        <v>169.68</v>
      </c>
      <c r="R17" s="233">
        <f t="shared" si="6"/>
        <v>187.08</v>
      </c>
      <c r="S17" s="206">
        <f t="shared" si="7"/>
        <v>234328.08000000002</v>
      </c>
      <c r="T17" s="222">
        <f t="shared" si="1"/>
        <v>120.00000000000001</v>
      </c>
    </row>
    <row r="18" spans="1:20" ht="51">
      <c r="A18" s="184" t="s">
        <v>212</v>
      </c>
      <c r="B18" s="185">
        <v>42520</v>
      </c>
      <c r="C18" s="184" t="s">
        <v>209</v>
      </c>
      <c r="D18" s="184" t="s">
        <v>210</v>
      </c>
      <c r="E18" s="184" t="s">
        <v>211</v>
      </c>
      <c r="F18" s="257">
        <v>3868</v>
      </c>
      <c r="G18" s="226">
        <v>2.5000000000000001E-2</v>
      </c>
      <c r="H18" s="258">
        <v>21281890</v>
      </c>
      <c r="I18" s="289">
        <f t="shared" si="0"/>
        <v>137.55099534643227</v>
      </c>
      <c r="J18" s="228">
        <v>141.4</v>
      </c>
      <c r="K18" s="228">
        <v>155.9</v>
      </c>
      <c r="L18" s="190">
        <f t="shared" si="2"/>
        <v>546935.20000000007</v>
      </c>
      <c r="M18" s="190">
        <f t="shared" si="3"/>
        <v>568812.60800000012</v>
      </c>
      <c r="N18" s="190">
        <f t="shared" si="3"/>
        <v>591565.11232000007</v>
      </c>
      <c r="O18" s="290">
        <v>10664784.49</v>
      </c>
      <c r="P18" s="189">
        <f t="shared" si="4"/>
        <v>68.929579175284388</v>
      </c>
      <c r="Q18" s="233">
        <f t="shared" si="5"/>
        <v>169.68</v>
      </c>
      <c r="R18" s="233">
        <f t="shared" si="6"/>
        <v>187.08</v>
      </c>
      <c r="S18" s="206">
        <f t="shared" si="7"/>
        <v>656322.24</v>
      </c>
      <c r="T18" s="222">
        <f t="shared" si="1"/>
        <v>119.99999999999997</v>
      </c>
    </row>
    <row r="20" spans="1:20">
      <c r="L20" s="291">
        <f>SUM(L3:L18)</f>
        <v>6061270.5725000007</v>
      </c>
      <c r="M20" s="291">
        <f t="shared" ref="M20:N20" si="8">SUM(M3:M18)</f>
        <v>6303721.3954000017</v>
      </c>
      <c r="N20" s="291">
        <f t="shared" si="8"/>
        <v>6555870.2512160009</v>
      </c>
      <c r="S20" s="291">
        <f>SUM(S3:S18)</f>
        <v>6980126.1599999992</v>
      </c>
      <c r="T20" s="227">
        <f>S20/L20*100</f>
        <v>115.15945504344994</v>
      </c>
    </row>
  </sheetData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T7"/>
  <sheetViews>
    <sheetView topLeftCell="E1" workbookViewId="0">
      <selection activeCell="S2" sqref="S2"/>
    </sheetView>
  </sheetViews>
  <sheetFormatPr defaultColWidth="17.42578125" defaultRowHeight="15"/>
  <cols>
    <col min="1" max="6" width="17.42578125" style="138"/>
    <col min="7" max="7" width="11.7109375" style="138" customWidth="1"/>
    <col min="8" max="8" width="17.42578125" style="138"/>
    <col min="9" max="9" width="12.28515625" style="138" customWidth="1"/>
    <col min="10" max="10" width="7.28515625" style="138" customWidth="1"/>
    <col min="11" max="11" width="7.85546875" style="138" customWidth="1"/>
    <col min="12" max="13" width="17.42578125" style="138"/>
    <col min="14" max="14" width="11.7109375" style="138" customWidth="1"/>
    <col min="15" max="15" width="14" style="138" customWidth="1"/>
    <col min="16" max="16" width="11.28515625" style="138" customWidth="1"/>
    <col min="17" max="17" width="12.28515625" style="138" customWidth="1"/>
    <col min="18" max="18" width="10.5703125" style="138" customWidth="1"/>
    <col min="19" max="19" width="13.140625" style="138" customWidth="1"/>
    <col min="20" max="16384" width="17.42578125" style="138"/>
  </cols>
  <sheetData>
    <row r="2" spans="1:20" ht="38.25">
      <c r="A2" s="28" t="s">
        <v>7</v>
      </c>
      <c r="B2" s="28" t="s">
        <v>0</v>
      </c>
      <c r="C2" s="28" t="s">
        <v>2</v>
      </c>
      <c r="D2" s="28" t="s">
        <v>0</v>
      </c>
      <c r="E2" s="28" t="s">
        <v>6</v>
      </c>
      <c r="F2" s="28" t="s">
        <v>2423</v>
      </c>
      <c r="G2" s="28" t="s">
        <v>2424</v>
      </c>
      <c r="H2" s="126" t="s">
        <v>2422</v>
      </c>
      <c r="I2" s="28" t="s">
        <v>2430</v>
      </c>
      <c r="J2" s="19" t="s">
        <v>2420</v>
      </c>
      <c r="K2" s="19" t="s">
        <v>2421</v>
      </c>
      <c r="L2" s="19" t="s">
        <v>2429</v>
      </c>
      <c r="M2" s="19" t="s">
        <v>2426</v>
      </c>
      <c r="N2" s="19" t="s">
        <v>2427</v>
      </c>
      <c r="O2" s="87" t="s">
        <v>2415</v>
      </c>
      <c r="P2" s="20" t="s">
        <v>2417</v>
      </c>
      <c r="Q2" s="224" t="s">
        <v>2906</v>
      </c>
      <c r="R2" s="224" t="s">
        <v>2908</v>
      </c>
      <c r="S2" s="221" t="s">
        <v>3003</v>
      </c>
      <c r="T2" s="224" t="s">
        <v>2916</v>
      </c>
    </row>
    <row r="3" spans="1:20" ht="63.75">
      <c r="A3" s="7" t="s">
        <v>264</v>
      </c>
      <c r="B3" s="9">
        <v>42572</v>
      </c>
      <c r="C3" s="7" t="s">
        <v>261</v>
      </c>
      <c r="D3" s="7" t="s">
        <v>262</v>
      </c>
      <c r="E3" s="7" t="s">
        <v>263</v>
      </c>
      <c r="F3" s="84">
        <v>2460</v>
      </c>
      <c r="G3" s="129">
        <v>2.3E-2</v>
      </c>
      <c r="H3" s="85">
        <v>15350719.800000001</v>
      </c>
      <c r="I3" s="99">
        <f t="shared" ref="I3:I5" si="0">PRODUCT(H3,G3)/F3</f>
        <v>143.52298999999999</v>
      </c>
      <c r="J3" s="125">
        <v>141.4</v>
      </c>
      <c r="K3" s="125">
        <v>155.9</v>
      </c>
      <c r="L3" s="190">
        <f>IF(I3&gt;K3,F3*K3,IF(J3&gt;I3,F3*J3, IF(K3&gt;I3&gt;J3,F3*I3)))</f>
        <v>353066.55539999995</v>
      </c>
      <c r="M3" s="22">
        <f>SUM(L3,L3*4%)</f>
        <v>367189.21761599998</v>
      </c>
      <c r="N3" s="22">
        <f>SUM(M3,M3*4%)</f>
        <v>381876.78632064001</v>
      </c>
      <c r="O3" s="139">
        <v>7818812.5</v>
      </c>
      <c r="P3" s="21">
        <f>O3*G3/F3</f>
        <v>73.102718495934965</v>
      </c>
      <c r="Q3" s="132">
        <f>SUM(J3,J3*20%)</f>
        <v>169.68</v>
      </c>
      <c r="R3" s="132">
        <f>SUM(K3,K3*20%)</f>
        <v>187.08</v>
      </c>
      <c r="S3" s="206">
        <f>IF(P3&gt;R3,F3*R3,IF(Q3&gt;P3,F3*Q3, IF(R3&gt;P3&gt;Q3,F3*P3)))</f>
        <v>417412.8</v>
      </c>
      <c r="T3" s="167">
        <f>S3/L3*100</f>
        <v>118.22496172912787</v>
      </c>
    </row>
    <row r="4" spans="1:20" ht="51">
      <c r="A4" s="7" t="s">
        <v>276</v>
      </c>
      <c r="B4" s="9">
        <v>42579</v>
      </c>
      <c r="C4" s="7" t="s">
        <v>273</v>
      </c>
      <c r="D4" s="7" t="s">
        <v>274</v>
      </c>
      <c r="E4" s="7" t="s">
        <v>275</v>
      </c>
      <c r="F4" s="84">
        <v>13452</v>
      </c>
      <c r="G4" s="129">
        <v>2.3E-2</v>
      </c>
      <c r="H4" s="85">
        <v>127434831.59999999</v>
      </c>
      <c r="I4" s="99">
        <f t="shared" si="0"/>
        <v>217.88589999999999</v>
      </c>
      <c r="J4" s="125">
        <v>141.4</v>
      </c>
      <c r="K4" s="125">
        <v>155.9</v>
      </c>
      <c r="L4" s="190">
        <f t="shared" ref="L4:L5" si="1">IF(I4&gt;K4,F4*K4,IF(J4&gt;I4,F4*J4, IF(K4&gt;I4&gt;J4,F4*I4)))</f>
        <v>2097166.8000000003</v>
      </c>
      <c r="M4" s="22">
        <f t="shared" ref="M4:N5" si="2">SUM(L4,L4*4%)</f>
        <v>2181053.4720000001</v>
      </c>
      <c r="N4" s="22">
        <f t="shared" si="2"/>
        <v>2268295.6108800001</v>
      </c>
      <c r="O4" s="139">
        <v>29658868.620000001</v>
      </c>
      <c r="P4" s="21">
        <f t="shared" ref="P4:P5" si="3">O4*G4/F4</f>
        <v>50.710227346119538</v>
      </c>
      <c r="Q4" s="132">
        <f t="shared" ref="Q4:Q5" si="4">SUM(J4,J4*20%)</f>
        <v>169.68</v>
      </c>
      <c r="R4" s="132">
        <f t="shared" ref="R4:R5" si="5">SUM(K4,K4*20%)</f>
        <v>187.08</v>
      </c>
      <c r="S4" s="206">
        <f t="shared" ref="S4:S5" si="6">IF(P4&gt;R4,F4*R4,IF(Q4&gt;P4,F4*Q4, IF(R4&gt;P4&gt;Q4,F4*P4)))</f>
        <v>2282535.36</v>
      </c>
      <c r="T4" s="167">
        <f>S4/L4*100</f>
        <v>108.83899935856316</v>
      </c>
    </row>
    <row r="5" spans="1:20" ht="38.25">
      <c r="A5" s="7" t="s">
        <v>2369</v>
      </c>
      <c r="B5" s="9">
        <v>44635</v>
      </c>
      <c r="C5" s="7" t="s">
        <v>2366</v>
      </c>
      <c r="D5" s="7" t="s">
        <v>2367</v>
      </c>
      <c r="E5" s="7" t="s">
        <v>2368</v>
      </c>
      <c r="F5" s="84">
        <v>42</v>
      </c>
      <c r="G5" s="129">
        <v>2.3E-2</v>
      </c>
      <c r="H5" s="85">
        <v>382646.46</v>
      </c>
      <c r="I5" s="99">
        <f t="shared" si="0"/>
        <v>209.54449</v>
      </c>
      <c r="J5" s="125">
        <v>141.4</v>
      </c>
      <c r="K5" s="125">
        <v>155.9</v>
      </c>
      <c r="L5" s="190">
        <f t="shared" si="1"/>
        <v>6547.8</v>
      </c>
      <c r="M5" s="22">
        <f t="shared" si="2"/>
        <v>6809.7120000000004</v>
      </c>
      <c r="N5" s="22">
        <f t="shared" si="2"/>
        <v>7082.1004800000001</v>
      </c>
      <c r="O5" s="139">
        <v>144689.5</v>
      </c>
      <c r="P5" s="21">
        <f t="shared" si="3"/>
        <v>79.234726190476181</v>
      </c>
      <c r="Q5" s="132">
        <f t="shared" si="4"/>
        <v>169.68</v>
      </c>
      <c r="R5" s="132">
        <f t="shared" si="5"/>
        <v>187.08</v>
      </c>
      <c r="S5" s="206">
        <f t="shared" si="6"/>
        <v>7126.56</v>
      </c>
      <c r="T5" s="167">
        <f>S5/L5*100</f>
        <v>108.83899935856319</v>
      </c>
    </row>
    <row r="7" spans="1:20">
      <c r="L7" s="140">
        <f>SUM(L3:L5)</f>
        <v>2456781.1554</v>
      </c>
      <c r="M7" s="140">
        <f>SUM(M3:M5)</f>
        <v>2555052.4016160001</v>
      </c>
      <c r="N7" s="140">
        <f>SUM(N3:N5)</f>
        <v>2657254.4976806403</v>
      </c>
      <c r="S7" s="140">
        <f>SUM(S3:S5)</f>
        <v>2707074.7199999997</v>
      </c>
      <c r="T7" s="60">
        <f>S7/L7*100</f>
        <v>110.18786569775882</v>
      </c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T8"/>
  <sheetViews>
    <sheetView topLeftCell="C1" workbookViewId="0">
      <selection activeCell="S2" sqref="S2"/>
    </sheetView>
  </sheetViews>
  <sheetFormatPr defaultRowHeight="15"/>
  <cols>
    <col min="1" max="1" width="12.7109375" style="55" customWidth="1"/>
    <col min="2" max="3" width="12" style="55" customWidth="1"/>
    <col min="4" max="4" width="19.140625" style="55" customWidth="1"/>
    <col min="5" max="5" width="13.7109375" style="55" customWidth="1"/>
    <col min="6" max="6" width="9.85546875" style="55" customWidth="1"/>
    <col min="7" max="7" width="9.7109375" style="55" customWidth="1"/>
    <col min="8" max="8" width="15" style="55" customWidth="1"/>
    <col min="9" max="9" width="7" style="55" customWidth="1"/>
    <col min="10" max="10" width="8.28515625" style="55" customWidth="1"/>
    <col min="11" max="11" width="9.140625" style="55"/>
    <col min="12" max="12" width="12.7109375" style="55" customWidth="1"/>
    <col min="13" max="13" width="12.85546875" style="55" customWidth="1"/>
    <col min="14" max="14" width="11.28515625" style="55" customWidth="1"/>
    <col min="15" max="15" width="14.5703125" style="55" customWidth="1"/>
    <col min="16" max="16" width="12.28515625" style="55" customWidth="1"/>
    <col min="17" max="17" width="9.140625" style="55"/>
    <col min="18" max="18" width="11.5703125" style="55" bestFit="1" customWidth="1"/>
    <col min="19" max="19" width="12.7109375" style="55" customWidth="1"/>
    <col min="20" max="16384" width="9.140625" style="55"/>
  </cols>
  <sheetData>
    <row r="2" spans="1:20" ht="63.75">
      <c r="A2" s="28" t="s">
        <v>7</v>
      </c>
      <c r="B2" s="28" t="s">
        <v>0</v>
      </c>
      <c r="C2" s="28" t="s">
        <v>2</v>
      </c>
      <c r="D2" s="28" t="s">
        <v>0</v>
      </c>
      <c r="E2" s="28" t="s">
        <v>6</v>
      </c>
      <c r="F2" s="28" t="s">
        <v>2423</v>
      </c>
      <c r="G2" s="28" t="s">
        <v>2424</v>
      </c>
      <c r="H2" s="126" t="s">
        <v>2422</v>
      </c>
      <c r="I2" s="28" t="s">
        <v>2430</v>
      </c>
      <c r="J2" s="141" t="s">
        <v>2420</v>
      </c>
      <c r="K2" s="141" t="s">
        <v>2421</v>
      </c>
      <c r="L2" s="19" t="s">
        <v>2429</v>
      </c>
      <c r="M2" s="19" t="s">
        <v>2426</v>
      </c>
      <c r="N2" s="19" t="s">
        <v>2427</v>
      </c>
      <c r="O2" s="87" t="s">
        <v>2415</v>
      </c>
      <c r="P2" s="20" t="s">
        <v>2417</v>
      </c>
      <c r="Q2" s="132" t="s">
        <v>2893</v>
      </c>
      <c r="R2" s="132" t="s">
        <v>2894</v>
      </c>
      <c r="S2" s="292" t="s">
        <v>2917</v>
      </c>
      <c r="T2" s="141" t="s">
        <v>2916</v>
      </c>
    </row>
    <row r="3" spans="1:20" ht="38.25">
      <c r="A3" s="7" t="s">
        <v>586</v>
      </c>
      <c r="B3" s="9">
        <v>42776</v>
      </c>
      <c r="C3" s="7" t="s">
        <v>583</v>
      </c>
      <c r="D3" s="7" t="s">
        <v>584</v>
      </c>
      <c r="E3" s="7" t="s">
        <v>585</v>
      </c>
      <c r="F3" s="10">
        <v>5996</v>
      </c>
      <c r="G3" s="129">
        <v>2.0400000000000001E-2</v>
      </c>
      <c r="H3" s="53">
        <v>9955038.8800000008</v>
      </c>
      <c r="I3" s="99">
        <f t="shared" ref="I3:I6" si="0">PRODUCT(H3,G3)/F3</f>
        <v>33.869712000000007</v>
      </c>
      <c r="J3" s="59">
        <v>39.590000000000003</v>
      </c>
      <c r="K3" s="59">
        <v>40.61</v>
      </c>
      <c r="L3" s="190">
        <f>IF(I3&gt;K3,F3*K3,IF(J3&gt;I3,F3*J3, IF(K3&gt;I3&gt;J3,F3*I3)))</f>
        <v>237381.64</v>
      </c>
      <c r="M3" s="22">
        <f>SUM(L3,L3*4%)</f>
        <v>246876.90560000003</v>
      </c>
      <c r="N3" s="22">
        <f>SUM(M3,M3*4%)</f>
        <v>256751.98182400002</v>
      </c>
      <c r="O3" s="56">
        <v>4058133.03</v>
      </c>
      <c r="P3" s="21">
        <f>O3*G3/F3</f>
        <v>13.806856873248833</v>
      </c>
      <c r="Q3" s="132">
        <f>SUM(J3,J3*15%)</f>
        <v>45.528500000000001</v>
      </c>
      <c r="R3" s="132">
        <f t="shared" ref="R3:R6" si="1">SUM(K3,K3*15%)</f>
        <v>46.701499999999996</v>
      </c>
      <c r="S3" s="206">
        <f>IF(P3&gt;R3,F3*R3,IF(Q3&gt;P3,F3*Q3, IF(R3&gt;P3&gt;Q3,F3*P3)))</f>
        <v>272988.886</v>
      </c>
      <c r="T3" s="167">
        <f>S3/L3*100</f>
        <v>114.99999999999999</v>
      </c>
    </row>
    <row r="4" spans="1:20" ht="38.25">
      <c r="A4" s="3" t="s">
        <v>1123</v>
      </c>
      <c r="B4" s="5">
        <v>43298</v>
      </c>
      <c r="C4" s="3" t="s">
        <v>1121</v>
      </c>
      <c r="D4" s="3" t="s">
        <v>719</v>
      </c>
      <c r="E4" s="3" t="s">
        <v>1122</v>
      </c>
      <c r="F4" s="6">
        <v>2223</v>
      </c>
      <c r="G4" s="129">
        <v>2.0400000000000001E-2</v>
      </c>
      <c r="H4" s="54">
        <v>6112560.8700000001</v>
      </c>
      <c r="I4" s="99">
        <f t="shared" si="0"/>
        <v>56.093676000000009</v>
      </c>
      <c r="J4" s="59">
        <v>39.590000000000003</v>
      </c>
      <c r="K4" s="59">
        <v>40.61</v>
      </c>
      <c r="L4" s="190">
        <f t="shared" ref="L4:L6" si="2">IF(I4&gt;K4,F4*K4,IF(J4&gt;I4,F4*J4, IF(K4&gt;I4&gt;J4,F4*I4)))</f>
        <v>90276.03</v>
      </c>
      <c r="M4" s="22">
        <f t="shared" ref="M4:N6" si="3">SUM(L4,L4*4%)</f>
        <v>93887.071200000006</v>
      </c>
      <c r="N4" s="22">
        <f t="shared" si="3"/>
        <v>97642.554048000005</v>
      </c>
      <c r="O4" s="56">
        <v>1337211.26</v>
      </c>
      <c r="P4" s="21">
        <f t="shared" ref="P4:P6" si="4">O4*G4/F4</f>
        <v>12.271304410256411</v>
      </c>
      <c r="Q4" s="132">
        <f t="shared" ref="Q4:Q6" si="5">SUM(J4,J4*15%)</f>
        <v>45.528500000000001</v>
      </c>
      <c r="R4" s="132">
        <f t="shared" si="1"/>
        <v>46.701499999999996</v>
      </c>
      <c r="S4" s="206">
        <f t="shared" ref="S4:S6" si="6">IF(P4&gt;R4,F4*R4,IF(Q4&gt;P4,F4*Q4, IF(R4&gt;P4&gt;Q4,F4*P4)))</f>
        <v>101209.85550000001</v>
      </c>
      <c r="T4" s="167">
        <f>S4/L4*100</f>
        <v>112.11154887958632</v>
      </c>
    </row>
    <row r="5" spans="1:20" ht="38.25">
      <c r="A5" s="3" t="s">
        <v>1512</v>
      </c>
      <c r="B5" s="5">
        <v>43719</v>
      </c>
      <c r="C5" s="3" t="s">
        <v>1510</v>
      </c>
      <c r="D5" s="3" t="s">
        <v>1511</v>
      </c>
      <c r="E5" s="3" t="s">
        <v>1122</v>
      </c>
      <c r="F5" s="6">
        <v>709</v>
      </c>
      <c r="G5" s="129">
        <v>2.0400000000000001E-2</v>
      </c>
      <c r="H5" s="54">
        <v>1083593.06</v>
      </c>
      <c r="I5" s="99">
        <f t="shared" si="0"/>
        <v>31.178136000000006</v>
      </c>
      <c r="J5" s="59">
        <v>39.590000000000003</v>
      </c>
      <c r="K5" s="59">
        <v>40.61</v>
      </c>
      <c r="L5" s="190">
        <f t="shared" si="2"/>
        <v>28069.31</v>
      </c>
      <c r="M5" s="22">
        <f t="shared" si="3"/>
        <v>29192.082400000003</v>
      </c>
      <c r="N5" s="22">
        <f t="shared" si="3"/>
        <v>30359.765696000002</v>
      </c>
      <c r="O5" s="56">
        <v>491311.25</v>
      </c>
      <c r="P5" s="21">
        <f t="shared" si="4"/>
        <v>14.136459097320168</v>
      </c>
      <c r="Q5" s="132">
        <f t="shared" si="5"/>
        <v>45.528500000000001</v>
      </c>
      <c r="R5" s="132">
        <f t="shared" si="1"/>
        <v>46.701499999999996</v>
      </c>
      <c r="S5" s="206">
        <f t="shared" si="6"/>
        <v>32279.7065</v>
      </c>
      <c r="T5" s="167">
        <f>S5/L5*100</f>
        <v>114.99999999999999</v>
      </c>
    </row>
    <row r="6" spans="1:20" ht="38.25">
      <c r="A6" s="3" t="s">
        <v>2052</v>
      </c>
      <c r="B6" s="5">
        <v>44243</v>
      </c>
      <c r="C6" s="3" t="s">
        <v>159</v>
      </c>
      <c r="D6" s="3" t="s">
        <v>2050</v>
      </c>
      <c r="E6" s="3" t="s">
        <v>2051</v>
      </c>
      <c r="F6" s="6">
        <v>881</v>
      </c>
      <c r="G6" s="129">
        <v>2.0400000000000001E-2</v>
      </c>
      <c r="H6" s="54">
        <v>1606882.33</v>
      </c>
      <c r="I6" s="99">
        <f t="shared" si="0"/>
        <v>37.208172000000005</v>
      </c>
      <c r="J6" s="59">
        <v>39.590000000000003</v>
      </c>
      <c r="K6" s="59">
        <v>40.61</v>
      </c>
      <c r="L6" s="190">
        <f t="shared" si="2"/>
        <v>34878.79</v>
      </c>
      <c r="M6" s="22">
        <f t="shared" si="3"/>
        <v>36273.941599999998</v>
      </c>
      <c r="N6" s="22">
        <f t="shared" si="3"/>
        <v>37724.899264</v>
      </c>
      <c r="O6" s="56">
        <v>471670.27</v>
      </c>
      <c r="P6" s="21">
        <f t="shared" si="4"/>
        <v>10.921763346197505</v>
      </c>
      <c r="Q6" s="132">
        <f t="shared" si="5"/>
        <v>45.528500000000001</v>
      </c>
      <c r="R6" s="132">
        <f t="shared" si="1"/>
        <v>46.701499999999996</v>
      </c>
      <c r="S6" s="206">
        <f t="shared" si="6"/>
        <v>40110.608500000002</v>
      </c>
      <c r="T6" s="167">
        <f>S6/L6*100</f>
        <v>115.00000000000001</v>
      </c>
    </row>
    <row r="7" spans="1:20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40">
        <f>SUM(L3:L5)</f>
        <v>355726.98000000004</v>
      </c>
      <c r="M7" s="140">
        <f>SUM(M3:M5)</f>
        <v>369956.05920000008</v>
      </c>
      <c r="N7" s="140">
        <f>SUM(N3:N5)</f>
        <v>384754.30156800005</v>
      </c>
      <c r="O7" s="138"/>
      <c r="P7" s="138"/>
      <c r="Q7" s="138"/>
      <c r="R7" s="138"/>
      <c r="S7" s="140">
        <f>SUM(S3:S5)</f>
        <v>406478.44799999997</v>
      </c>
      <c r="T7" s="60">
        <f>S7/L7*100</f>
        <v>114.26697182204171</v>
      </c>
    </row>
    <row r="8" spans="1:20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</row>
  </sheetData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3:T14"/>
  <sheetViews>
    <sheetView topLeftCell="E1" workbookViewId="0">
      <selection activeCell="S3" sqref="S3"/>
    </sheetView>
  </sheetViews>
  <sheetFormatPr defaultRowHeight="12.75"/>
  <cols>
    <col min="1" max="1" width="14.140625" style="288" customWidth="1"/>
    <col min="2" max="2" width="10.85546875" style="288" customWidth="1"/>
    <col min="3" max="3" width="22.140625" style="288" customWidth="1"/>
    <col min="4" max="4" width="27.85546875" style="288" customWidth="1"/>
    <col min="5" max="5" width="20.42578125" style="288" customWidth="1"/>
    <col min="6" max="6" width="12.5703125" style="288" customWidth="1"/>
    <col min="7" max="7" width="12.42578125" style="288" customWidth="1"/>
    <col min="8" max="8" width="16.5703125" style="288" customWidth="1"/>
    <col min="9" max="9" width="9.42578125" style="288" customWidth="1"/>
    <col min="10" max="10" width="11.85546875" style="288" customWidth="1"/>
    <col min="11" max="11" width="13.42578125" style="288" customWidth="1"/>
    <col min="12" max="12" width="14.140625" style="288" customWidth="1"/>
    <col min="13" max="13" width="13.140625" style="288" customWidth="1"/>
    <col min="14" max="14" width="13.7109375" style="288" customWidth="1"/>
    <col min="15" max="15" width="15.140625" style="288" customWidth="1"/>
    <col min="16" max="16" width="9.42578125" style="288" customWidth="1"/>
    <col min="17" max="18" width="9.140625" style="288"/>
    <col min="19" max="19" width="11.42578125" style="288" customWidth="1"/>
    <col min="20" max="16384" width="9.140625" style="288"/>
  </cols>
  <sheetData>
    <row r="3" spans="1:20" ht="63.75">
      <c r="A3" s="178" t="s">
        <v>7</v>
      </c>
      <c r="B3" s="178" t="s">
        <v>0</v>
      </c>
      <c r="C3" s="178" t="s">
        <v>2</v>
      </c>
      <c r="D3" s="178" t="s">
        <v>0</v>
      </c>
      <c r="E3" s="178" t="s">
        <v>6</v>
      </c>
      <c r="F3" s="178" t="s">
        <v>2423</v>
      </c>
      <c r="G3" s="178" t="s">
        <v>2424</v>
      </c>
      <c r="H3" s="223" t="s">
        <v>2422</v>
      </c>
      <c r="I3" s="178" t="s">
        <v>2430</v>
      </c>
      <c r="J3" s="224" t="s">
        <v>2420</v>
      </c>
      <c r="K3" s="224" t="s">
        <v>2421</v>
      </c>
      <c r="L3" s="179" t="s">
        <v>2429</v>
      </c>
      <c r="M3" s="179" t="s">
        <v>2426</v>
      </c>
      <c r="N3" s="179" t="s">
        <v>2427</v>
      </c>
      <c r="O3" s="225" t="s">
        <v>2415</v>
      </c>
      <c r="P3" s="179" t="s">
        <v>2417</v>
      </c>
      <c r="Q3" s="233" t="s">
        <v>2434</v>
      </c>
      <c r="R3" s="233" t="s">
        <v>2435</v>
      </c>
      <c r="S3" s="293" t="s">
        <v>2917</v>
      </c>
      <c r="T3" s="179" t="s">
        <v>2431</v>
      </c>
    </row>
    <row r="4" spans="1:20" ht="51">
      <c r="A4" s="192" t="s">
        <v>1466</v>
      </c>
      <c r="B4" s="193">
        <v>43656</v>
      </c>
      <c r="C4" s="192" t="s">
        <v>299</v>
      </c>
      <c r="D4" s="192" t="s">
        <v>1465</v>
      </c>
      <c r="E4" s="192" t="s">
        <v>1079</v>
      </c>
      <c r="F4" s="259">
        <v>67207</v>
      </c>
      <c r="G4" s="226">
        <v>2.6499999999999999E-2</v>
      </c>
      <c r="H4" s="260">
        <v>61355958.579999998</v>
      </c>
      <c r="I4" s="289">
        <f t="shared" ref="I4:I12" si="0">PRODUCT(H4,G4)/F4</f>
        <v>24.192909999999998</v>
      </c>
      <c r="J4" s="221">
        <v>32.53</v>
      </c>
      <c r="K4" s="221">
        <v>34.81</v>
      </c>
      <c r="L4" s="190">
        <f>IF(I4&gt;K4,F4*K4,IF(J4&gt;I4,F4*J4, IF(K4&gt;I4&gt;J4,F4*I4)))</f>
        <v>2186243.71</v>
      </c>
      <c r="M4" s="190">
        <f>SUM(L4,L4*4%)</f>
        <v>2273693.4583999999</v>
      </c>
      <c r="N4" s="190">
        <f>SUM(M4,M4*4%)</f>
        <v>2364641.196736</v>
      </c>
      <c r="O4" s="290">
        <v>22008598.93</v>
      </c>
      <c r="P4" s="189">
        <f>O4*G4/F4</f>
        <v>8.678082218295712</v>
      </c>
      <c r="Q4" s="233">
        <f t="shared" ref="Q4:R7" si="1">SUM(J4,J4*10%)</f>
        <v>35.783000000000001</v>
      </c>
      <c r="R4" s="233">
        <f t="shared" si="1"/>
        <v>38.291000000000004</v>
      </c>
      <c r="S4" s="206">
        <f>IF(P4&gt;R4,F4*R4,IF(Q4&gt;P4,F4*Q4, IF(R4&gt;P4&gt;Q4,F4*P4)))</f>
        <v>2404868.0810000002</v>
      </c>
      <c r="T4" s="227">
        <f t="shared" ref="T4:T12" si="2">S4/L4*100</f>
        <v>110.00000000000001</v>
      </c>
    </row>
    <row r="5" spans="1:20" ht="25.5">
      <c r="A5" s="192" t="s">
        <v>1635</v>
      </c>
      <c r="B5" s="193">
        <v>43829</v>
      </c>
      <c r="C5" s="192" t="s">
        <v>1633</v>
      </c>
      <c r="D5" s="192" t="s">
        <v>1634</v>
      </c>
      <c r="E5" s="192" t="s">
        <v>1079</v>
      </c>
      <c r="F5" s="259">
        <v>1360</v>
      </c>
      <c r="G5" s="226">
        <v>2.6499999999999999E-2</v>
      </c>
      <c r="H5" s="260">
        <v>1216248</v>
      </c>
      <c r="I5" s="289">
        <f t="shared" si="0"/>
        <v>23.69895</v>
      </c>
      <c r="J5" s="221">
        <v>32.53</v>
      </c>
      <c r="K5" s="221">
        <v>34.81</v>
      </c>
      <c r="L5" s="190">
        <f t="shared" ref="L5:L12" si="3">IF(I5&gt;K5,F5*K5,IF(J5&gt;I5,F5*J5, IF(K5&gt;I5&gt;J5,F5*I5)))</f>
        <v>44240.800000000003</v>
      </c>
      <c r="M5" s="190">
        <f t="shared" ref="M5:N6" si="4">SUM(L5,L5*4%)</f>
        <v>46010.432000000001</v>
      </c>
      <c r="N5" s="190">
        <f t="shared" si="4"/>
        <v>47850.849280000002</v>
      </c>
      <c r="O5" s="290">
        <v>2664431.85</v>
      </c>
      <c r="P5" s="189">
        <f t="shared" ref="P5:P12" si="5">O5*G5/F5</f>
        <v>51.917238253676473</v>
      </c>
      <c r="Q5" s="233">
        <f t="shared" si="1"/>
        <v>35.783000000000001</v>
      </c>
      <c r="R5" s="233">
        <f t="shared" si="1"/>
        <v>38.291000000000004</v>
      </c>
      <c r="S5" s="206">
        <f t="shared" ref="S5:S12" si="6">IF(P5&gt;R5,F5*R5,IF(Q5&gt;P5,F5*Q5, IF(R5&gt;P5&gt;Q5,F5*P5)))</f>
        <v>52075.76</v>
      </c>
      <c r="T5" s="227">
        <f t="shared" si="2"/>
        <v>117.70980633261605</v>
      </c>
    </row>
    <row r="6" spans="1:20" ht="25.5">
      <c r="A6" s="192" t="s">
        <v>1715</v>
      </c>
      <c r="B6" s="193">
        <v>43971</v>
      </c>
      <c r="C6" s="192" t="s">
        <v>1633</v>
      </c>
      <c r="D6" s="192" t="s">
        <v>1550</v>
      </c>
      <c r="E6" s="192" t="s">
        <v>1079</v>
      </c>
      <c r="F6" s="259">
        <v>60632</v>
      </c>
      <c r="G6" s="226">
        <v>2.6499999999999999E-2</v>
      </c>
      <c r="H6" s="260">
        <v>45654683.359999999</v>
      </c>
      <c r="I6" s="289">
        <f t="shared" si="0"/>
        <v>19.953970000000002</v>
      </c>
      <c r="J6" s="221">
        <v>32.53</v>
      </c>
      <c r="K6" s="221">
        <v>34.81</v>
      </c>
      <c r="L6" s="190">
        <f t="shared" si="3"/>
        <v>1972358.96</v>
      </c>
      <c r="M6" s="190">
        <f t="shared" si="4"/>
        <v>2051253.3184</v>
      </c>
      <c r="N6" s="190">
        <f t="shared" si="4"/>
        <v>2133303.451136</v>
      </c>
      <c r="O6" s="290">
        <v>71271984.75</v>
      </c>
      <c r="P6" s="189">
        <f t="shared" si="5"/>
        <v>31.150342985139858</v>
      </c>
      <c r="Q6" s="233">
        <f t="shared" si="1"/>
        <v>35.783000000000001</v>
      </c>
      <c r="R6" s="233">
        <f t="shared" si="1"/>
        <v>38.291000000000004</v>
      </c>
      <c r="S6" s="206">
        <f t="shared" si="6"/>
        <v>2169594.8560000001</v>
      </c>
      <c r="T6" s="227">
        <f t="shared" si="2"/>
        <v>110.00000000000001</v>
      </c>
    </row>
    <row r="7" spans="1:20" ht="25.5">
      <c r="A7" s="184" t="s">
        <v>1767</v>
      </c>
      <c r="B7" s="185">
        <v>44019</v>
      </c>
      <c r="C7" s="184" t="s">
        <v>1765</v>
      </c>
      <c r="D7" s="184" t="s">
        <v>1766</v>
      </c>
      <c r="E7" s="184" t="s">
        <v>1079</v>
      </c>
      <c r="F7" s="257">
        <v>3000</v>
      </c>
      <c r="G7" s="226">
        <v>2.6499999999999999E-2</v>
      </c>
      <c r="H7" s="258">
        <v>8249070</v>
      </c>
      <c r="I7" s="289">
        <f t="shared" si="0"/>
        <v>72.866784999999993</v>
      </c>
      <c r="J7" s="221">
        <v>32.53</v>
      </c>
      <c r="K7" s="221">
        <v>34.81</v>
      </c>
      <c r="L7" s="190">
        <f t="shared" si="3"/>
        <v>104430</v>
      </c>
      <c r="M7" s="190">
        <f t="shared" ref="M7:N7" si="7">SUM(L7,L7*4%)</f>
        <v>108607.2</v>
      </c>
      <c r="N7" s="190">
        <f t="shared" si="7"/>
        <v>112951.488</v>
      </c>
      <c r="O7" s="290">
        <v>3945496.05</v>
      </c>
      <c r="P7" s="189">
        <f t="shared" si="5"/>
        <v>34.851881774999995</v>
      </c>
      <c r="Q7" s="233">
        <f t="shared" si="1"/>
        <v>35.783000000000001</v>
      </c>
      <c r="R7" s="233">
        <f t="shared" si="1"/>
        <v>38.291000000000004</v>
      </c>
      <c r="S7" s="206">
        <f t="shared" si="6"/>
        <v>107349</v>
      </c>
      <c r="T7" s="227">
        <f t="shared" si="2"/>
        <v>102.79517380063201</v>
      </c>
    </row>
    <row r="8" spans="1:20" ht="38.25">
      <c r="A8" s="184" t="s">
        <v>1323</v>
      </c>
      <c r="B8" s="185">
        <v>43504</v>
      </c>
      <c r="C8" s="184" t="s">
        <v>1321</v>
      </c>
      <c r="D8" s="184" t="s">
        <v>643</v>
      </c>
      <c r="E8" s="184" t="s">
        <v>1322</v>
      </c>
      <c r="F8" s="257">
        <v>813</v>
      </c>
      <c r="G8" s="226">
        <v>2.6499999999999999E-2</v>
      </c>
      <c r="H8" s="258">
        <v>1273101.0900000001</v>
      </c>
      <c r="I8" s="289">
        <f t="shared" si="0"/>
        <v>41.497145000000003</v>
      </c>
      <c r="J8" s="221">
        <v>32.53</v>
      </c>
      <c r="K8" s="221">
        <v>34.81</v>
      </c>
      <c r="L8" s="190">
        <f t="shared" si="3"/>
        <v>28300.530000000002</v>
      </c>
      <c r="M8" s="190">
        <f t="shared" ref="M8:N8" si="8">SUM(L8,L8*4%)</f>
        <v>29432.551200000002</v>
      </c>
      <c r="N8" s="190">
        <f t="shared" si="8"/>
        <v>30609.853248000003</v>
      </c>
      <c r="O8" s="290">
        <v>1898341.3</v>
      </c>
      <c r="P8" s="189">
        <f t="shared" si="5"/>
        <v>61.877053444034445</v>
      </c>
      <c r="Q8" s="233">
        <f t="shared" ref="Q8:Q12" si="9">SUM(J8,J8*10%)</f>
        <v>35.783000000000001</v>
      </c>
      <c r="R8" s="233">
        <f t="shared" ref="R8:R12" si="10">SUM(K8,K8*10%)</f>
        <v>38.291000000000004</v>
      </c>
      <c r="S8" s="206">
        <f t="shared" si="6"/>
        <v>31130.583000000002</v>
      </c>
      <c r="T8" s="227">
        <f t="shared" si="2"/>
        <v>110.00000000000001</v>
      </c>
    </row>
    <row r="9" spans="1:20" ht="38.25">
      <c r="A9" s="192" t="s">
        <v>2088</v>
      </c>
      <c r="B9" s="193">
        <v>44287</v>
      </c>
      <c r="C9" s="192" t="s">
        <v>2086</v>
      </c>
      <c r="D9" s="192" t="s">
        <v>2087</v>
      </c>
      <c r="E9" s="192" t="s">
        <v>1322</v>
      </c>
      <c r="F9" s="259">
        <v>18548</v>
      </c>
      <c r="G9" s="226">
        <v>2.6499999999999999E-2</v>
      </c>
      <c r="H9" s="260">
        <v>23052196.359999999</v>
      </c>
      <c r="I9" s="289">
        <f t="shared" si="0"/>
        <v>32.935260057149023</v>
      </c>
      <c r="J9" s="221">
        <v>32.53</v>
      </c>
      <c r="K9" s="221">
        <v>34.81</v>
      </c>
      <c r="L9" s="190">
        <f t="shared" si="3"/>
        <v>610883.20354000013</v>
      </c>
      <c r="M9" s="190">
        <f t="shared" ref="M9:N9" si="11">SUM(L9,L9*4%)</f>
        <v>635318.53168160014</v>
      </c>
      <c r="N9" s="190">
        <f t="shared" si="11"/>
        <v>660731.27294886415</v>
      </c>
      <c r="O9" s="290">
        <v>26605897.010000002</v>
      </c>
      <c r="P9" s="189">
        <f t="shared" si="5"/>
        <v>38.012522685195172</v>
      </c>
      <c r="Q9" s="233">
        <f t="shared" si="9"/>
        <v>35.783000000000001</v>
      </c>
      <c r="R9" s="233">
        <f t="shared" si="10"/>
        <v>38.291000000000004</v>
      </c>
      <c r="S9" s="206">
        <f t="shared" si="6"/>
        <v>705056.27076500002</v>
      </c>
      <c r="T9" s="227">
        <f t="shared" si="2"/>
        <v>115.41588746904112</v>
      </c>
    </row>
    <row r="10" spans="1:20" ht="51">
      <c r="A10" s="192" t="s">
        <v>903</v>
      </c>
      <c r="B10" s="193">
        <v>43077</v>
      </c>
      <c r="C10" s="192" t="s">
        <v>901</v>
      </c>
      <c r="D10" s="192" t="s">
        <v>120</v>
      </c>
      <c r="E10" s="192" t="s">
        <v>902</v>
      </c>
      <c r="F10" s="259">
        <v>22368</v>
      </c>
      <c r="G10" s="226">
        <v>2.6499999999999999E-2</v>
      </c>
      <c r="H10" s="260">
        <v>26529790.079999998</v>
      </c>
      <c r="I10" s="289">
        <f t="shared" si="0"/>
        <v>31.430589999999995</v>
      </c>
      <c r="J10" s="221">
        <v>32.53</v>
      </c>
      <c r="K10" s="221">
        <v>34.81</v>
      </c>
      <c r="L10" s="190">
        <f t="shared" si="3"/>
        <v>727631.04</v>
      </c>
      <c r="M10" s="190">
        <f t="shared" ref="M10:N10" si="12">SUM(L10,L10*4%)</f>
        <v>756736.28159999999</v>
      </c>
      <c r="N10" s="190">
        <f t="shared" si="12"/>
        <v>787005.73286400002</v>
      </c>
      <c r="O10" s="290">
        <v>26293240.449999999</v>
      </c>
      <c r="P10" s="189">
        <f t="shared" si="5"/>
        <v>31.15034298663269</v>
      </c>
      <c r="Q10" s="233">
        <f t="shared" si="9"/>
        <v>35.783000000000001</v>
      </c>
      <c r="R10" s="233">
        <f t="shared" si="10"/>
        <v>38.291000000000004</v>
      </c>
      <c r="S10" s="206">
        <f t="shared" si="6"/>
        <v>800394.14399999997</v>
      </c>
      <c r="T10" s="227">
        <f t="shared" si="2"/>
        <v>109.99999999999999</v>
      </c>
    </row>
    <row r="11" spans="1:20" ht="51">
      <c r="A11" s="184" t="s">
        <v>301</v>
      </c>
      <c r="B11" s="185">
        <v>42598</v>
      </c>
      <c r="C11" s="184" t="s">
        <v>299</v>
      </c>
      <c r="D11" s="184" t="s">
        <v>300</v>
      </c>
      <c r="E11" s="184" t="s">
        <v>121</v>
      </c>
      <c r="F11" s="257">
        <v>12395</v>
      </c>
      <c r="G11" s="226">
        <v>2.6499999999999999E-2</v>
      </c>
      <c r="H11" s="258">
        <v>11315891.300000001</v>
      </c>
      <c r="I11" s="289">
        <f t="shared" si="0"/>
        <v>24.192910000000001</v>
      </c>
      <c r="J11" s="221">
        <v>32.53</v>
      </c>
      <c r="K11" s="221">
        <v>34.81</v>
      </c>
      <c r="L11" s="190">
        <f t="shared" si="3"/>
        <v>403209.35000000003</v>
      </c>
      <c r="M11" s="190">
        <f t="shared" ref="M11:N11" si="13">SUM(L11,L11*4%)</f>
        <v>419337.72400000005</v>
      </c>
      <c r="N11" s="190">
        <f t="shared" si="13"/>
        <v>436111.23296000005</v>
      </c>
      <c r="O11" s="290">
        <v>14570132.119999999</v>
      </c>
      <c r="P11" s="189">
        <f t="shared" si="5"/>
        <v>31.150342975393301</v>
      </c>
      <c r="Q11" s="233">
        <f t="shared" si="9"/>
        <v>35.783000000000001</v>
      </c>
      <c r="R11" s="233">
        <f t="shared" si="10"/>
        <v>38.291000000000004</v>
      </c>
      <c r="S11" s="206">
        <f t="shared" si="6"/>
        <v>443530.28500000003</v>
      </c>
      <c r="T11" s="227">
        <f t="shared" si="2"/>
        <v>110.00000000000001</v>
      </c>
    </row>
    <row r="12" spans="1:20" ht="38.25">
      <c r="A12" s="192" t="s">
        <v>675</v>
      </c>
      <c r="B12" s="193">
        <v>42878</v>
      </c>
      <c r="C12" s="192" t="s">
        <v>673</v>
      </c>
      <c r="D12" s="192" t="s">
        <v>674</v>
      </c>
      <c r="E12" s="192" t="s">
        <v>121</v>
      </c>
      <c r="F12" s="259">
        <v>34450</v>
      </c>
      <c r="G12" s="226">
        <v>2.6499999999999999E-2</v>
      </c>
      <c r="H12" s="260">
        <v>38400726</v>
      </c>
      <c r="I12" s="289">
        <f t="shared" si="0"/>
        <v>29.539019999999997</v>
      </c>
      <c r="J12" s="221">
        <v>32.53</v>
      </c>
      <c r="K12" s="221">
        <v>34.81</v>
      </c>
      <c r="L12" s="190">
        <f t="shared" si="3"/>
        <v>1120658.5</v>
      </c>
      <c r="M12" s="190">
        <f t="shared" ref="M12:N12" si="14">SUM(L12,L12*4%)</f>
        <v>1165484.8400000001</v>
      </c>
      <c r="N12" s="190">
        <f t="shared" si="14"/>
        <v>1212104.2336000002</v>
      </c>
      <c r="O12" s="290">
        <v>52538465.100000001</v>
      </c>
      <c r="P12" s="189">
        <f t="shared" si="5"/>
        <v>40.414203923076919</v>
      </c>
      <c r="Q12" s="233">
        <f t="shared" si="9"/>
        <v>35.783000000000001</v>
      </c>
      <c r="R12" s="233">
        <f t="shared" si="10"/>
        <v>38.291000000000004</v>
      </c>
      <c r="S12" s="206">
        <f t="shared" si="6"/>
        <v>1319124.9500000002</v>
      </c>
      <c r="T12" s="227">
        <f t="shared" si="2"/>
        <v>117.70980633261607</v>
      </c>
    </row>
    <row r="14" spans="1:20">
      <c r="L14" s="291">
        <f>SUM(L4:L12)</f>
        <v>7197956.0935399998</v>
      </c>
      <c r="M14" s="291">
        <f t="shared" ref="M14:N14" si="15">SUM(M4:M12)</f>
        <v>7485874.3372816006</v>
      </c>
      <c r="N14" s="291">
        <f t="shared" si="15"/>
        <v>7785309.3107728641</v>
      </c>
      <c r="S14" s="291">
        <f t="shared" ref="S14" si="16">SUM(S4:S12)</f>
        <v>8033123.9297650009</v>
      </c>
      <c r="T14" s="227">
        <f>S14/L14*100</f>
        <v>111.60284704951931</v>
      </c>
    </row>
  </sheetData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2"/>
  <sheetViews>
    <sheetView topLeftCell="D1" workbookViewId="0">
      <selection activeCell="U12" sqref="U12"/>
    </sheetView>
  </sheetViews>
  <sheetFormatPr defaultRowHeight="12.75"/>
  <cols>
    <col min="1" max="1" width="15.5703125" style="288" customWidth="1"/>
    <col min="2" max="2" width="10.7109375" style="288" customWidth="1"/>
    <col min="3" max="3" width="31.140625" style="288" customWidth="1"/>
    <col min="4" max="4" width="32" style="288" customWidth="1"/>
    <col min="5" max="5" width="16" style="288" customWidth="1"/>
    <col min="6" max="6" width="15" style="288" customWidth="1"/>
    <col min="7" max="7" width="10" style="288" customWidth="1"/>
    <col min="8" max="8" width="18" style="288" customWidth="1"/>
    <col min="9" max="9" width="15" style="288" customWidth="1"/>
    <col min="10" max="10" width="8" style="288" customWidth="1"/>
    <col min="11" max="11" width="7.42578125" style="288" customWidth="1"/>
    <col min="12" max="12" width="16.42578125" style="288" customWidth="1"/>
    <col min="13" max="13" width="12.7109375" style="288" customWidth="1"/>
    <col min="14" max="14" width="13.85546875" style="288" customWidth="1"/>
    <col min="15" max="15" width="15.5703125" style="288" customWidth="1"/>
    <col min="16" max="16" width="14.28515625" style="288" customWidth="1"/>
    <col min="17" max="18" width="9.140625" style="288"/>
    <col min="19" max="19" width="13.42578125" style="288" customWidth="1"/>
    <col min="20" max="20" width="14.85546875" style="288" customWidth="1"/>
    <col min="21" max="21" width="13.85546875" style="288" customWidth="1"/>
    <col min="22" max="16384" width="9.140625" style="288"/>
  </cols>
  <sheetData>
    <row r="1" spans="1:21" ht="38.25">
      <c r="A1" s="178" t="s">
        <v>7</v>
      </c>
      <c r="B1" s="178" t="s">
        <v>0</v>
      </c>
      <c r="C1" s="178" t="s">
        <v>2</v>
      </c>
      <c r="D1" s="178" t="s">
        <v>0</v>
      </c>
      <c r="E1" s="178" t="s">
        <v>6</v>
      </c>
      <c r="F1" s="178" t="s">
        <v>2423</v>
      </c>
      <c r="G1" s="178" t="s">
        <v>2424</v>
      </c>
      <c r="H1" s="223" t="s">
        <v>2422</v>
      </c>
      <c r="I1" s="178" t="s">
        <v>2430</v>
      </c>
      <c r="J1" s="179" t="s">
        <v>2420</v>
      </c>
      <c r="K1" s="179" t="s">
        <v>2421</v>
      </c>
      <c r="L1" s="179" t="s">
        <v>2429</v>
      </c>
      <c r="M1" s="179" t="s">
        <v>2426</v>
      </c>
      <c r="N1" s="179" t="s">
        <v>2427</v>
      </c>
      <c r="O1" s="225" t="s">
        <v>2415</v>
      </c>
      <c r="P1" s="179" t="s">
        <v>2417</v>
      </c>
      <c r="Q1" s="228" t="s">
        <v>2893</v>
      </c>
      <c r="R1" s="228" t="s">
        <v>2894</v>
      </c>
      <c r="S1" s="178" t="s">
        <v>2917</v>
      </c>
      <c r="T1" s="179" t="s">
        <v>2916</v>
      </c>
    </row>
    <row r="2" spans="1:21" ht="25.5">
      <c r="A2" s="192" t="s">
        <v>485</v>
      </c>
      <c r="B2" s="193">
        <v>42713</v>
      </c>
      <c r="C2" s="192" t="s">
        <v>482</v>
      </c>
      <c r="D2" s="192" t="s">
        <v>483</v>
      </c>
      <c r="E2" s="192" t="s">
        <v>484</v>
      </c>
      <c r="F2" s="259">
        <v>1850</v>
      </c>
      <c r="G2" s="226">
        <v>2.24E-2</v>
      </c>
      <c r="H2" s="260">
        <v>2863171</v>
      </c>
      <c r="I2" s="289">
        <f t="shared" ref="I2:I11" si="0">PRODUCT(H2,G2)/F2</f>
        <v>34.667583999999998</v>
      </c>
      <c r="J2" s="221">
        <v>32.53</v>
      </c>
      <c r="K2" s="221">
        <v>34.81</v>
      </c>
      <c r="L2" s="190">
        <f>IF(I2&gt;K2,F2*K2,IF(J2&gt;I2,F2*J2, IF(K2&gt;I2&gt;J2,F2*I2)))</f>
        <v>64135.030399999996</v>
      </c>
      <c r="M2" s="190">
        <f>SUM(L2,L2*4%)</f>
        <v>66700.431616000002</v>
      </c>
      <c r="N2" s="190">
        <f>SUM(M2,M2*4%)</f>
        <v>69368.448880640004</v>
      </c>
      <c r="O2" s="290">
        <v>3317233.78</v>
      </c>
      <c r="P2" s="189">
        <f>O2*G2/F2</f>
        <v>40.165425228108099</v>
      </c>
      <c r="Q2" s="233">
        <f>SUM(J2,J2*15%)</f>
        <v>37.409500000000001</v>
      </c>
      <c r="R2" s="233">
        <f>SUM(K2,K2*15%)</f>
        <v>40.031500000000001</v>
      </c>
      <c r="S2" s="206">
        <f>IF(P2&gt;R2,F2*R2,IF(Q2&gt;P2,F2*Q2, IF(R2&gt;P2&gt;Q2,F2*P2)))</f>
        <v>74058.275000000009</v>
      </c>
      <c r="T2" s="227">
        <f t="shared" ref="T2:T12" si="1">S2/L2*100</f>
        <v>115.47242519121035</v>
      </c>
      <c r="U2" s="296">
        <f>IF(P2&gt;K2,F2*K2,IF(J2&gt;P2,F2*I2, IF(K2&gt;P2&gt;J2,F2*P2)))</f>
        <v>64398.500000000007</v>
      </c>
    </row>
    <row r="3" spans="1:21" ht="25.5">
      <c r="A3" s="184" t="s">
        <v>1481</v>
      </c>
      <c r="B3" s="185">
        <v>43678</v>
      </c>
      <c r="C3" s="184" t="s">
        <v>1479</v>
      </c>
      <c r="D3" s="184" t="s">
        <v>1480</v>
      </c>
      <c r="E3" s="184" t="s">
        <v>484</v>
      </c>
      <c r="F3" s="257">
        <v>5497</v>
      </c>
      <c r="G3" s="226">
        <v>2.24E-2</v>
      </c>
      <c r="H3" s="258">
        <v>8154194.8300000001</v>
      </c>
      <c r="I3" s="289">
        <f t="shared" si="0"/>
        <v>33.227936</v>
      </c>
      <c r="J3" s="221">
        <v>32.53</v>
      </c>
      <c r="K3" s="221">
        <v>34.81</v>
      </c>
      <c r="L3" s="190">
        <f t="shared" ref="L3:L11" si="2">IF(I3&gt;K3,F3*K3,IF(J3&gt;I3,F3*J3, IF(K3&gt;I3&gt;J3,F3*I3)))</f>
        <v>182653.96419199998</v>
      </c>
      <c r="M3" s="190">
        <f t="shared" ref="M3:N11" si="3">SUM(L3,L3*4%)</f>
        <v>189960.12275967997</v>
      </c>
      <c r="N3" s="190">
        <f t="shared" si="3"/>
        <v>197558.52767006718</v>
      </c>
      <c r="O3" s="290">
        <v>6947406.1600000001</v>
      </c>
      <c r="P3" s="189">
        <f t="shared" ref="P3:P11" si="4">O3*G3/F3</f>
        <v>28.310332542113883</v>
      </c>
      <c r="Q3" s="233">
        <f t="shared" ref="Q3:Q11" si="5">SUM(J3,J3*15%)</f>
        <v>37.409500000000001</v>
      </c>
      <c r="R3" s="233">
        <f t="shared" ref="R3:R11" si="6">SUM(K3,K3*15%)</f>
        <v>40.031500000000001</v>
      </c>
      <c r="S3" s="233">
        <f t="shared" ref="S3:S11" si="7">PRODUCT(F3,Q3)</f>
        <v>205640.0215</v>
      </c>
      <c r="T3" s="227">
        <f t="shared" si="1"/>
        <v>112.58448312889493</v>
      </c>
      <c r="U3" s="296">
        <f t="shared" ref="U3:U11" si="8">IF(P3&gt;K3,F3*K3,IF(J3&gt;P3,F3*I3, IF(K3&gt;P3&gt;J3,F3*P3)))</f>
        <v>182653.96419199998</v>
      </c>
    </row>
    <row r="4" spans="1:21" ht="38.25">
      <c r="A4" s="192" t="s">
        <v>1857</v>
      </c>
      <c r="B4" s="193">
        <v>44078</v>
      </c>
      <c r="C4" s="192" t="s">
        <v>1856</v>
      </c>
      <c r="D4" s="192" t="s">
        <v>846</v>
      </c>
      <c r="E4" s="192" t="s">
        <v>484</v>
      </c>
      <c r="F4" s="259">
        <v>336518</v>
      </c>
      <c r="G4" s="226">
        <v>2.24E-2</v>
      </c>
      <c r="H4" s="260">
        <v>319904106.33999997</v>
      </c>
      <c r="I4" s="289">
        <f t="shared" si="0"/>
        <v>21.294111999999998</v>
      </c>
      <c r="J4" s="221">
        <v>32.53</v>
      </c>
      <c r="K4" s="221">
        <v>34.81</v>
      </c>
      <c r="L4" s="190">
        <f t="shared" si="2"/>
        <v>10946930.540000001</v>
      </c>
      <c r="M4" s="190">
        <f t="shared" si="3"/>
        <v>11384807.761600001</v>
      </c>
      <c r="N4" s="190">
        <f t="shared" si="3"/>
        <v>11840200.072064001</v>
      </c>
      <c r="O4" s="290">
        <v>224246981.40000001</v>
      </c>
      <c r="P4" s="189">
        <f t="shared" si="4"/>
        <v>14.926786630611142</v>
      </c>
      <c r="Q4" s="233">
        <f t="shared" si="5"/>
        <v>37.409500000000001</v>
      </c>
      <c r="R4" s="233">
        <f t="shared" si="6"/>
        <v>40.031500000000001</v>
      </c>
      <c r="S4" s="233">
        <f t="shared" si="7"/>
        <v>12588970.121000001</v>
      </c>
      <c r="T4" s="227">
        <f t="shared" si="1"/>
        <v>114.99999999999999</v>
      </c>
      <c r="U4" s="296">
        <f t="shared" si="8"/>
        <v>7165851.982015999</v>
      </c>
    </row>
    <row r="5" spans="1:21" ht="25.5">
      <c r="A5" s="184" t="s">
        <v>2154</v>
      </c>
      <c r="B5" s="185">
        <v>44385</v>
      </c>
      <c r="C5" s="184" t="s">
        <v>1960</v>
      </c>
      <c r="D5" s="184" t="s">
        <v>2153</v>
      </c>
      <c r="E5" s="184" t="s">
        <v>484</v>
      </c>
      <c r="F5" s="257">
        <v>10000</v>
      </c>
      <c r="G5" s="226">
        <v>2.24E-2</v>
      </c>
      <c r="H5" s="258">
        <v>9614100</v>
      </c>
      <c r="I5" s="289">
        <f t="shared" si="0"/>
        <v>21.535584</v>
      </c>
      <c r="J5" s="221">
        <v>32.53</v>
      </c>
      <c r="K5" s="221">
        <v>34.81</v>
      </c>
      <c r="L5" s="190">
        <f t="shared" si="2"/>
        <v>325300</v>
      </c>
      <c r="M5" s="190">
        <f t="shared" si="3"/>
        <v>338312</v>
      </c>
      <c r="N5" s="190">
        <f t="shared" si="3"/>
        <v>351844.48</v>
      </c>
      <c r="O5" s="290">
        <v>9807375.9000000004</v>
      </c>
      <c r="P5" s="189">
        <f t="shared" si="4"/>
        <v>21.968522016000001</v>
      </c>
      <c r="Q5" s="233">
        <f t="shared" si="5"/>
        <v>37.409500000000001</v>
      </c>
      <c r="R5" s="233">
        <f t="shared" si="6"/>
        <v>40.031500000000001</v>
      </c>
      <c r="S5" s="233">
        <f t="shared" si="7"/>
        <v>374095</v>
      </c>
      <c r="T5" s="227">
        <f t="shared" si="1"/>
        <v>114.99999999999999</v>
      </c>
      <c r="U5" s="296">
        <f t="shared" si="8"/>
        <v>215355.84</v>
      </c>
    </row>
    <row r="6" spans="1:21" ht="38.25">
      <c r="A6" s="184" t="s">
        <v>755</v>
      </c>
      <c r="B6" s="185">
        <v>42963</v>
      </c>
      <c r="C6" s="184" t="s">
        <v>752</v>
      </c>
      <c r="D6" s="184" t="s">
        <v>753</v>
      </c>
      <c r="E6" s="184" t="s">
        <v>754</v>
      </c>
      <c r="F6" s="257">
        <v>80000</v>
      </c>
      <c r="G6" s="226">
        <v>2.24E-2</v>
      </c>
      <c r="H6" s="258">
        <v>70026400</v>
      </c>
      <c r="I6" s="289">
        <f t="shared" si="0"/>
        <v>19.607391999999997</v>
      </c>
      <c r="J6" s="221">
        <v>32.53</v>
      </c>
      <c r="K6" s="221">
        <v>34.81</v>
      </c>
      <c r="L6" s="190">
        <f t="shared" si="2"/>
        <v>2602400</v>
      </c>
      <c r="M6" s="190">
        <f t="shared" si="3"/>
        <v>2706496</v>
      </c>
      <c r="N6" s="190">
        <f t="shared" si="3"/>
        <v>2814755.84</v>
      </c>
      <c r="O6" s="290">
        <v>78459007.209999993</v>
      </c>
      <c r="P6" s="189">
        <f t="shared" si="4"/>
        <v>21.968522018799998</v>
      </c>
      <c r="Q6" s="233">
        <f t="shared" si="5"/>
        <v>37.409500000000001</v>
      </c>
      <c r="R6" s="233">
        <f t="shared" si="6"/>
        <v>40.031500000000001</v>
      </c>
      <c r="S6" s="233">
        <f t="shared" si="7"/>
        <v>2992760</v>
      </c>
      <c r="T6" s="227">
        <f t="shared" si="1"/>
        <v>114.99999999999999</v>
      </c>
      <c r="U6" s="296">
        <f t="shared" si="8"/>
        <v>1568591.3599999999</v>
      </c>
    </row>
    <row r="7" spans="1:21" ht="38.25">
      <c r="A7" s="192" t="s">
        <v>1158</v>
      </c>
      <c r="B7" s="193">
        <v>43382</v>
      </c>
      <c r="C7" s="192" t="s">
        <v>1156</v>
      </c>
      <c r="D7" s="192" t="s">
        <v>1157</v>
      </c>
      <c r="E7" s="192" t="s">
        <v>754</v>
      </c>
      <c r="F7" s="259">
        <v>64141</v>
      </c>
      <c r="G7" s="226">
        <v>2.24E-2</v>
      </c>
      <c r="H7" s="260">
        <v>97716589.219999999</v>
      </c>
      <c r="I7" s="289">
        <f t="shared" si="0"/>
        <v>34.125623213358068</v>
      </c>
      <c r="J7" s="221">
        <v>32.53</v>
      </c>
      <c r="K7" s="221">
        <v>34.81</v>
      </c>
      <c r="L7" s="190">
        <f t="shared" si="2"/>
        <v>2188851.5985280001</v>
      </c>
      <c r="M7" s="190">
        <f t="shared" si="3"/>
        <v>2276405.6624691202</v>
      </c>
      <c r="N7" s="190">
        <f t="shared" si="3"/>
        <v>2367461.8889678852</v>
      </c>
      <c r="O7" s="290">
        <v>62905489.759999998</v>
      </c>
      <c r="P7" s="189">
        <f t="shared" si="4"/>
        <v>21.968522015933644</v>
      </c>
      <c r="Q7" s="233">
        <f t="shared" si="5"/>
        <v>37.409500000000001</v>
      </c>
      <c r="R7" s="233">
        <f t="shared" si="6"/>
        <v>40.031500000000001</v>
      </c>
      <c r="S7" s="233">
        <f t="shared" si="7"/>
        <v>2399482.7395000001</v>
      </c>
      <c r="T7" s="227">
        <f t="shared" si="1"/>
        <v>109.6229064187654</v>
      </c>
      <c r="U7" s="296">
        <f t="shared" si="8"/>
        <v>2188851.5985280001</v>
      </c>
    </row>
    <row r="8" spans="1:21" ht="38.25">
      <c r="A8" s="184" t="s">
        <v>2058</v>
      </c>
      <c r="B8" s="185">
        <v>44244</v>
      </c>
      <c r="C8" s="184" t="s">
        <v>2056</v>
      </c>
      <c r="D8" s="184" t="s">
        <v>1735</v>
      </c>
      <c r="E8" s="184" t="s">
        <v>2057</v>
      </c>
      <c r="F8" s="257">
        <v>3233</v>
      </c>
      <c r="G8" s="226">
        <v>2.24E-2</v>
      </c>
      <c r="H8" s="258">
        <v>5008207.97</v>
      </c>
      <c r="I8" s="289">
        <f t="shared" si="0"/>
        <v>34.699615999999999</v>
      </c>
      <c r="J8" s="221">
        <v>32.53</v>
      </c>
      <c r="K8" s="221">
        <v>34.81</v>
      </c>
      <c r="L8" s="190">
        <f t="shared" si="2"/>
        <v>112183.858528</v>
      </c>
      <c r="M8" s="190">
        <f t="shared" si="3"/>
        <v>116671.21286911999</v>
      </c>
      <c r="N8" s="190">
        <f t="shared" si="3"/>
        <v>121338.06138388479</v>
      </c>
      <c r="O8" s="290">
        <v>4763125.78</v>
      </c>
      <c r="P8" s="189">
        <f t="shared" si="4"/>
        <v>33.001551955459327</v>
      </c>
      <c r="Q8" s="233">
        <f t="shared" si="5"/>
        <v>37.409500000000001</v>
      </c>
      <c r="R8" s="233">
        <f t="shared" si="6"/>
        <v>40.031500000000001</v>
      </c>
      <c r="S8" s="233">
        <f t="shared" si="7"/>
        <v>120944.91350000001</v>
      </c>
      <c r="T8" s="227">
        <f t="shared" si="1"/>
        <v>107.80955039963555</v>
      </c>
      <c r="U8" s="296">
        <f t="shared" si="8"/>
        <v>106694.01747200001</v>
      </c>
    </row>
    <row r="9" spans="1:21" ht="38.25">
      <c r="A9" s="184" t="s">
        <v>582</v>
      </c>
      <c r="B9" s="185">
        <v>42774</v>
      </c>
      <c r="C9" s="184" t="s">
        <v>579</v>
      </c>
      <c r="D9" s="184" t="s">
        <v>580</v>
      </c>
      <c r="E9" s="184" t="s">
        <v>581</v>
      </c>
      <c r="F9" s="257">
        <v>3905</v>
      </c>
      <c r="G9" s="226">
        <v>2.24E-2</v>
      </c>
      <c r="H9" s="258">
        <v>3754306.05</v>
      </c>
      <c r="I9" s="289">
        <f t="shared" si="0"/>
        <v>21.535583999999997</v>
      </c>
      <c r="J9" s="221">
        <v>32.53</v>
      </c>
      <c r="K9" s="221">
        <v>34.81</v>
      </c>
      <c r="L9" s="190">
        <f t="shared" si="2"/>
        <v>127029.65000000001</v>
      </c>
      <c r="M9" s="190">
        <f t="shared" si="3"/>
        <v>132110.83600000001</v>
      </c>
      <c r="N9" s="190">
        <f t="shared" si="3"/>
        <v>137395.26944</v>
      </c>
      <c r="O9" s="290">
        <v>4060236.46</v>
      </c>
      <c r="P9" s="189">
        <f t="shared" si="4"/>
        <v>23.290472907554417</v>
      </c>
      <c r="Q9" s="233">
        <f t="shared" si="5"/>
        <v>37.409500000000001</v>
      </c>
      <c r="R9" s="233">
        <f t="shared" si="6"/>
        <v>40.031500000000001</v>
      </c>
      <c r="S9" s="233">
        <f t="shared" si="7"/>
        <v>146084.0975</v>
      </c>
      <c r="T9" s="227">
        <f t="shared" si="1"/>
        <v>114.99999999999999</v>
      </c>
      <c r="U9" s="296">
        <f t="shared" si="8"/>
        <v>84096.455519999989</v>
      </c>
    </row>
    <row r="10" spans="1:21" ht="38.25">
      <c r="A10" s="192" t="s">
        <v>2204</v>
      </c>
      <c r="B10" s="193">
        <v>44445</v>
      </c>
      <c r="C10" s="192" t="s">
        <v>205</v>
      </c>
      <c r="D10" s="192" t="s">
        <v>2203</v>
      </c>
      <c r="E10" s="192" t="s">
        <v>581</v>
      </c>
      <c r="F10" s="259">
        <v>18288</v>
      </c>
      <c r="G10" s="226">
        <v>2.24E-2</v>
      </c>
      <c r="H10" s="260">
        <v>25745846.399999999</v>
      </c>
      <c r="I10" s="289">
        <f t="shared" si="0"/>
        <v>31.53472</v>
      </c>
      <c r="J10" s="221">
        <v>32.53</v>
      </c>
      <c r="K10" s="221">
        <v>34.81</v>
      </c>
      <c r="L10" s="190">
        <f t="shared" si="2"/>
        <v>594908.64</v>
      </c>
      <c r="M10" s="190">
        <f t="shared" si="3"/>
        <v>618704.98560000001</v>
      </c>
      <c r="N10" s="190">
        <f t="shared" si="3"/>
        <v>643453.18502400001</v>
      </c>
      <c r="O10" s="290">
        <v>23094351.370000001</v>
      </c>
      <c r="P10" s="189">
        <f t="shared" si="4"/>
        <v>28.287044547681543</v>
      </c>
      <c r="Q10" s="233">
        <f t="shared" si="5"/>
        <v>37.409500000000001</v>
      </c>
      <c r="R10" s="233">
        <f t="shared" si="6"/>
        <v>40.031500000000001</v>
      </c>
      <c r="S10" s="233">
        <f t="shared" si="7"/>
        <v>684144.93599999999</v>
      </c>
      <c r="T10" s="227">
        <f t="shared" si="1"/>
        <v>114.99999999999999</v>
      </c>
      <c r="U10" s="296">
        <f t="shared" si="8"/>
        <v>576706.95935999998</v>
      </c>
    </row>
    <row r="11" spans="1:21" ht="38.25">
      <c r="A11" s="192" t="s">
        <v>2341</v>
      </c>
      <c r="B11" s="193">
        <v>44589</v>
      </c>
      <c r="C11" s="192" t="s">
        <v>2339</v>
      </c>
      <c r="D11" s="192" t="s">
        <v>2340</v>
      </c>
      <c r="E11" s="192" t="s">
        <v>581</v>
      </c>
      <c r="F11" s="259">
        <v>19914</v>
      </c>
      <c r="G11" s="226">
        <v>2.24E-2</v>
      </c>
      <c r="H11" s="260">
        <v>28034929.199999999</v>
      </c>
      <c r="I11" s="289">
        <f t="shared" si="0"/>
        <v>31.53472</v>
      </c>
      <c r="J11" s="221">
        <v>32.53</v>
      </c>
      <c r="K11" s="221">
        <v>34.81</v>
      </c>
      <c r="L11" s="190">
        <f t="shared" si="2"/>
        <v>647802.42000000004</v>
      </c>
      <c r="M11" s="190">
        <f t="shared" si="3"/>
        <v>673714.5168000001</v>
      </c>
      <c r="N11" s="190">
        <f t="shared" si="3"/>
        <v>700663.09747200005</v>
      </c>
      <c r="O11" s="290">
        <v>25147687.73</v>
      </c>
      <c r="P11" s="189">
        <f t="shared" si="4"/>
        <v>28.28704454916139</v>
      </c>
      <c r="Q11" s="233">
        <f t="shared" si="5"/>
        <v>37.409500000000001</v>
      </c>
      <c r="R11" s="233">
        <f t="shared" si="6"/>
        <v>40.031500000000001</v>
      </c>
      <c r="S11" s="233">
        <f t="shared" si="7"/>
        <v>744972.78300000005</v>
      </c>
      <c r="T11" s="227">
        <f t="shared" si="1"/>
        <v>114.99999999999999</v>
      </c>
      <c r="U11" s="296">
        <f t="shared" si="8"/>
        <v>627982.41408000002</v>
      </c>
    </row>
    <row r="12" spans="1:21">
      <c r="L12" s="291">
        <f>SUM(L2:L10)</f>
        <v>17144393.281647999</v>
      </c>
      <c r="M12" s="291">
        <f t="shared" ref="M12:N12" si="9">SUM(M2:M10)</f>
        <v>17830169.012913916</v>
      </c>
      <c r="N12" s="291">
        <f t="shared" si="9"/>
        <v>18543375.773430478</v>
      </c>
      <c r="S12" s="291">
        <f t="shared" ref="S12:U12" si="10">SUM(S2:S10)</f>
        <v>19586180.104000002</v>
      </c>
      <c r="T12" s="227">
        <f t="shared" si="1"/>
        <v>114.24248022218309</v>
      </c>
      <c r="U12" s="291">
        <f t="shared" si="10"/>
        <v>12153200.677088</v>
      </c>
    </row>
  </sheetData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T13"/>
  <sheetViews>
    <sheetView topLeftCell="D1" workbookViewId="0">
      <selection activeCell="S3" sqref="S3"/>
    </sheetView>
  </sheetViews>
  <sheetFormatPr defaultRowHeight="12.75"/>
  <cols>
    <col min="1" max="2" width="13.140625" style="288" customWidth="1"/>
    <col min="3" max="3" width="16.42578125" style="288" customWidth="1"/>
    <col min="4" max="4" width="25.28515625" style="288" customWidth="1"/>
    <col min="5" max="5" width="10" style="288" customWidth="1"/>
    <col min="6" max="6" width="12.140625" style="288" customWidth="1"/>
    <col min="7" max="7" width="9.140625" style="288"/>
    <col min="8" max="8" width="14" style="288" customWidth="1"/>
    <col min="9" max="9" width="10.42578125" style="288" customWidth="1"/>
    <col min="10" max="10" width="10.28515625" style="294" customWidth="1"/>
    <col min="11" max="11" width="11.28515625" style="294" customWidth="1"/>
    <col min="12" max="12" width="14.28515625" style="288" customWidth="1"/>
    <col min="13" max="13" width="12.7109375" style="288" customWidth="1"/>
    <col min="14" max="14" width="12.28515625" style="288" customWidth="1"/>
    <col min="15" max="15" width="14.28515625" style="288" customWidth="1"/>
    <col min="16" max="16" width="8.42578125" style="288" customWidth="1"/>
    <col min="17" max="18" width="9.140625" style="288"/>
    <col min="19" max="19" width="12.140625" style="288" customWidth="1"/>
    <col min="20" max="16384" width="9.140625" style="288"/>
  </cols>
  <sheetData>
    <row r="2" spans="1:20" s="183" customFormat="1" ht="63.75">
      <c r="A2" s="178" t="s">
        <v>7</v>
      </c>
      <c r="B2" s="178" t="s">
        <v>0</v>
      </c>
      <c r="C2" s="178" t="s">
        <v>2</v>
      </c>
      <c r="D2" s="178" t="s">
        <v>0</v>
      </c>
      <c r="E2" s="178" t="s">
        <v>6</v>
      </c>
      <c r="F2" s="178" t="s">
        <v>2423</v>
      </c>
      <c r="G2" s="178" t="s">
        <v>2424</v>
      </c>
      <c r="H2" s="223" t="s">
        <v>2422</v>
      </c>
      <c r="I2" s="178" t="s">
        <v>2430</v>
      </c>
      <c r="J2" s="224" t="s">
        <v>2420</v>
      </c>
      <c r="K2" s="224" t="s">
        <v>2421</v>
      </c>
      <c r="L2" s="179" t="s">
        <v>2429</v>
      </c>
      <c r="M2" s="179" t="s">
        <v>2426</v>
      </c>
      <c r="N2" s="179" t="s">
        <v>2427</v>
      </c>
      <c r="O2" s="225" t="s">
        <v>2415</v>
      </c>
      <c r="P2" s="179" t="s">
        <v>2417</v>
      </c>
      <c r="Q2" s="228" t="s">
        <v>2893</v>
      </c>
      <c r="R2" s="228" t="s">
        <v>2894</v>
      </c>
      <c r="S2" s="178" t="s">
        <v>2917</v>
      </c>
      <c r="T2" s="179" t="s">
        <v>2916</v>
      </c>
    </row>
    <row r="3" spans="1:20" ht="38.25">
      <c r="A3" s="192" t="s">
        <v>485</v>
      </c>
      <c r="B3" s="193">
        <v>42223</v>
      </c>
      <c r="C3" s="192" t="s">
        <v>10</v>
      </c>
      <c r="D3" s="192" t="s">
        <v>11</v>
      </c>
      <c r="E3" s="192" t="s">
        <v>12</v>
      </c>
      <c r="F3" s="259">
        <v>17355</v>
      </c>
      <c r="G3" s="226">
        <v>0.01</v>
      </c>
      <c r="H3" s="260">
        <v>26885845.350000001</v>
      </c>
      <c r="I3" s="289">
        <f t="shared" ref="I3:I12" si="0">PRODUCT(H3,G3)/F3</f>
        <v>15.4917</v>
      </c>
      <c r="J3" s="221">
        <v>28.28</v>
      </c>
      <c r="K3" s="221">
        <v>29.01</v>
      </c>
      <c r="L3" s="190">
        <f>IF(I3&gt;K3,F3*K3,IF(J3&gt;I3,F3*J3, IF(K3&gt;I3&gt;J3,F3*I3)))</f>
        <v>490799.4</v>
      </c>
      <c r="M3" s="190">
        <f>SUM(L3,L3*4%)</f>
        <v>510431.37600000005</v>
      </c>
      <c r="N3" s="190">
        <f>SUM(M3,M3*4%)</f>
        <v>530848.63104000001</v>
      </c>
      <c r="O3" s="290">
        <v>12786227.5</v>
      </c>
      <c r="P3" s="189">
        <f>O3*G3/F3</f>
        <v>7.3674603860558925</v>
      </c>
      <c r="Q3" s="233">
        <f>SUM(J3,J3*15%)</f>
        <v>32.521999999999998</v>
      </c>
      <c r="R3" s="233">
        <f>SUM(K3,K3*15%)</f>
        <v>33.361499999999999</v>
      </c>
      <c r="S3" s="206">
        <f>IF(P3&gt;R3,F3*R3,IF(Q3&gt;P3,F3*Q3, IF(R3&gt;P3&gt;Q3,F3*P3)))</f>
        <v>564419.30999999994</v>
      </c>
      <c r="T3" s="227">
        <f t="shared" ref="T3:T13" si="1">S3/L3*100</f>
        <v>114.99999999999999</v>
      </c>
    </row>
    <row r="4" spans="1:20" ht="38.25">
      <c r="A4" s="184" t="s">
        <v>1481</v>
      </c>
      <c r="B4" s="185">
        <v>42223</v>
      </c>
      <c r="C4" s="184" t="s">
        <v>10</v>
      </c>
      <c r="D4" s="184" t="s">
        <v>11</v>
      </c>
      <c r="E4" s="184" t="s">
        <v>12</v>
      </c>
      <c r="F4" s="257">
        <v>12100</v>
      </c>
      <c r="G4" s="226">
        <v>0.01</v>
      </c>
      <c r="H4" s="258">
        <v>18662435</v>
      </c>
      <c r="I4" s="289">
        <f t="shared" si="0"/>
        <v>15.423500000000001</v>
      </c>
      <c r="J4" s="221">
        <v>28.28</v>
      </c>
      <c r="K4" s="221">
        <v>29.01</v>
      </c>
      <c r="L4" s="190">
        <f t="shared" ref="L4:L12" si="2">IF(I4&gt;K4,F4*K4,IF(J4&gt;I4,F4*J4, IF(K4&gt;I4&gt;J4,F4*I4)))</f>
        <v>342188</v>
      </c>
      <c r="M4" s="190">
        <f t="shared" ref="M4:N12" si="3">SUM(L4,L4*4%)</f>
        <v>355875.52</v>
      </c>
      <c r="N4" s="190">
        <f t="shared" si="3"/>
        <v>370110.54080000002</v>
      </c>
      <c r="O4" s="290">
        <v>8914627.0600000005</v>
      </c>
      <c r="P4" s="189">
        <f t="shared" ref="P4:P12" si="4">O4*G4/F4</f>
        <v>7.3674603801652898</v>
      </c>
      <c r="Q4" s="233">
        <f t="shared" ref="Q4:Q12" si="5">SUM(J4,J4*15%)</f>
        <v>32.521999999999998</v>
      </c>
      <c r="R4" s="233">
        <f t="shared" ref="R4:R12" si="6">SUM(K4,K4*15%)</f>
        <v>33.361499999999999</v>
      </c>
      <c r="S4" s="206">
        <f t="shared" ref="S4:S12" si="7">IF(P4&gt;R4,F4*R4,IF(Q4&gt;P4,F4*Q4, IF(R4&gt;P4&gt;Q4,F4*P4)))</f>
        <v>393516.19999999995</v>
      </c>
      <c r="T4" s="227">
        <f t="shared" si="1"/>
        <v>114.99999999999999</v>
      </c>
    </row>
    <row r="5" spans="1:20" ht="63.75">
      <c r="A5" s="192" t="s">
        <v>1857</v>
      </c>
      <c r="B5" s="193">
        <v>42731</v>
      </c>
      <c r="C5" s="192" t="s">
        <v>508</v>
      </c>
      <c r="D5" s="192" t="s">
        <v>509</v>
      </c>
      <c r="E5" s="192" t="s">
        <v>12</v>
      </c>
      <c r="F5" s="259">
        <v>2611</v>
      </c>
      <c r="G5" s="226">
        <v>0.01</v>
      </c>
      <c r="H5" s="260">
        <v>4207234.8499999996</v>
      </c>
      <c r="I5" s="289">
        <f t="shared" si="0"/>
        <v>16.113499999999998</v>
      </c>
      <c r="J5" s="221">
        <v>28.28</v>
      </c>
      <c r="K5" s="221">
        <v>29.01</v>
      </c>
      <c r="L5" s="190">
        <f t="shared" si="2"/>
        <v>73839.08</v>
      </c>
      <c r="M5" s="190">
        <f t="shared" si="3"/>
        <v>76792.643200000006</v>
      </c>
      <c r="N5" s="190">
        <f t="shared" si="3"/>
        <v>79864.348928000007</v>
      </c>
      <c r="O5" s="290">
        <v>1767142.32</v>
      </c>
      <c r="P5" s="189">
        <f t="shared" si="4"/>
        <v>6.7680671007276914</v>
      </c>
      <c r="Q5" s="233">
        <f t="shared" si="5"/>
        <v>32.521999999999998</v>
      </c>
      <c r="R5" s="233">
        <f t="shared" si="6"/>
        <v>33.361499999999999</v>
      </c>
      <c r="S5" s="206">
        <f t="shared" si="7"/>
        <v>84914.941999999995</v>
      </c>
      <c r="T5" s="227">
        <f t="shared" si="1"/>
        <v>114.99999999999999</v>
      </c>
    </row>
    <row r="6" spans="1:20" ht="63.75">
      <c r="A6" s="184" t="s">
        <v>2154</v>
      </c>
      <c r="B6" s="193">
        <v>42915</v>
      </c>
      <c r="C6" s="192" t="s">
        <v>125</v>
      </c>
      <c r="D6" s="192" t="s">
        <v>719</v>
      </c>
      <c r="E6" s="192" t="s">
        <v>720</v>
      </c>
      <c r="F6" s="259">
        <v>1375</v>
      </c>
      <c r="G6" s="226">
        <v>0.01</v>
      </c>
      <c r="H6" s="260">
        <v>2712105</v>
      </c>
      <c r="I6" s="289">
        <f t="shared" si="0"/>
        <v>19.724399999999999</v>
      </c>
      <c r="J6" s="221">
        <v>28.28</v>
      </c>
      <c r="K6" s="221">
        <v>29.01</v>
      </c>
      <c r="L6" s="190">
        <f t="shared" si="2"/>
        <v>38885</v>
      </c>
      <c r="M6" s="190">
        <f t="shared" si="3"/>
        <v>40440.400000000001</v>
      </c>
      <c r="N6" s="190">
        <f t="shared" si="3"/>
        <v>42058.016000000003</v>
      </c>
      <c r="O6" s="290">
        <v>827109.98</v>
      </c>
      <c r="P6" s="189">
        <f t="shared" si="4"/>
        <v>6.0153453090909093</v>
      </c>
      <c r="Q6" s="233">
        <f t="shared" si="5"/>
        <v>32.521999999999998</v>
      </c>
      <c r="R6" s="233">
        <f t="shared" si="6"/>
        <v>33.361499999999999</v>
      </c>
      <c r="S6" s="206">
        <f t="shared" si="7"/>
        <v>44717.75</v>
      </c>
      <c r="T6" s="227">
        <f t="shared" si="1"/>
        <v>114.99999999999999</v>
      </c>
    </row>
    <row r="7" spans="1:20" ht="63.75">
      <c r="A7" s="184" t="s">
        <v>755</v>
      </c>
      <c r="B7" s="193">
        <v>42971</v>
      </c>
      <c r="C7" s="192" t="s">
        <v>508</v>
      </c>
      <c r="D7" s="192" t="s">
        <v>762</v>
      </c>
      <c r="E7" s="192" t="s">
        <v>720</v>
      </c>
      <c r="F7" s="259">
        <v>2260</v>
      </c>
      <c r="G7" s="226">
        <v>0.01</v>
      </c>
      <c r="H7" s="260">
        <v>3752232.8</v>
      </c>
      <c r="I7" s="289">
        <f t="shared" si="0"/>
        <v>16.602800000000002</v>
      </c>
      <c r="J7" s="221">
        <v>28.28</v>
      </c>
      <c r="K7" s="221">
        <v>29.01</v>
      </c>
      <c r="L7" s="190">
        <f t="shared" si="2"/>
        <v>63912.800000000003</v>
      </c>
      <c r="M7" s="190">
        <f t="shared" si="3"/>
        <v>66469.312000000005</v>
      </c>
      <c r="N7" s="190">
        <f t="shared" si="3"/>
        <v>69128.084480000005</v>
      </c>
      <c r="O7" s="290">
        <v>1529583.17</v>
      </c>
      <c r="P7" s="189">
        <f t="shared" si="4"/>
        <v>6.7680671238938048</v>
      </c>
      <c r="Q7" s="233">
        <f t="shared" si="5"/>
        <v>32.521999999999998</v>
      </c>
      <c r="R7" s="233">
        <f t="shared" si="6"/>
        <v>33.361499999999999</v>
      </c>
      <c r="S7" s="206">
        <f t="shared" si="7"/>
        <v>73499.72</v>
      </c>
      <c r="T7" s="227">
        <f t="shared" si="1"/>
        <v>114.99999999999999</v>
      </c>
    </row>
    <row r="8" spans="1:20" ht="89.25">
      <c r="A8" s="192" t="s">
        <v>1158</v>
      </c>
      <c r="B8" s="185">
        <v>44449</v>
      </c>
      <c r="C8" s="184" t="s">
        <v>448</v>
      </c>
      <c r="D8" s="184" t="s">
        <v>2205</v>
      </c>
      <c r="E8" s="184" t="s">
        <v>720</v>
      </c>
      <c r="F8" s="257">
        <v>3756</v>
      </c>
      <c r="G8" s="226">
        <v>0.01</v>
      </c>
      <c r="H8" s="258">
        <v>6236011.6799999997</v>
      </c>
      <c r="I8" s="289">
        <f t="shared" si="0"/>
        <v>16.602799999999998</v>
      </c>
      <c r="J8" s="221">
        <v>28.28</v>
      </c>
      <c r="K8" s="221">
        <v>29.01</v>
      </c>
      <c r="L8" s="190">
        <f t="shared" si="2"/>
        <v>106219.68000000001</v>
      </c>
      <c r="M8" s="190">
        <f t="shared" si="3"/>
        <v>110468.46720000001</v>
      </c>
      <c r="N8" s="190">
        <f t="shared" si="3"/>
        <v>114887.20588800001</v>
      </c>
      <c r="O8" s="290">
        <v>2542086.0099999998</v>
      </c>
      <c r="P8" s="189">
        <f t="shared" si="4"/>
        <v>6.768067119275825</v>
      </c>
      <c r="Q8" s="233">
        <f t="shared" si="5"/>
        <v>32.521999999999998</v>
      </c>
      <c r="R8" s="233">
        <f t="shared" si="6"/>
        <v>33.361499999999999</v>
      </c>
      <c r="S8" s="206">
        <f t="shared" si="7"/>
        <v>122152.632</v>
      </c>
      <c r="T8" s="227">
        <f t="shared" si="1"/>
        <v>114.99999999999999</v>
      </c>
    </row>
    <row r="9" spans="1:20" ht="38.25">
      <c r="A9" s="184" t="s">
        <v>2058</v>
      </c>
      <c r="B9" s="193">
        <v>42454</v>
      </c>
      <c r="C9" s="192" t="s">
        <v>132</v>
      </c>
      <c r="D9" s="192" t="s">
        <v>133</v>
      </c>
      <c r="E9" s="192" t="s">
        <v>134</v>
      </c>
      <c r="F9" s="259">
        <v>3236</v>
      </c>
      <c r="G9" s="226">
        <v>0.01</v>
      </c>
      <c r="H9" s="260">
        <v>4753360.4000000004</v>
      </c>
      <c r="I9" s="289">
        <f t="shared" si="0"/>
        <v>14.689000000000002</v>
      </c>
      <c r="J9" s="221">
        <v>28.28</v>
      </c>
      <c r="K9" s="221">
        <v>29.01</v>
      </c>
      <c r="L9" s="190">
        <f t="shared" si="2"/>
        <v>91514.08</v>
      </c>
      <c r="M9" s="190">
        <f t="shared" si="3"/>
        <v>95174.643200000006</v>
      </c>
      <c r="N9" s="190">
        <f t="shared" si="3"/>
        <v>98981.628928000006</v>
      </c>
      <c r="O9" s="290">
        <v>2384110.17</v>
      </c>
      <c r="P9" s="189">
        <f t="shared" si="4"/>
        <v>7.3674603522867734</v>
      </c>
      <c r="Q9" s="233">
        <f t="shared" si="5"/>
        <v>32.521999999999998</v>
      </c>
      <c r="R9" s="233">
        <f t="shared" si="6"/>
        <v>33.361499999999999</v>
      </c>
      <c r="S9" s="206">
        <f t="shared" si="7"/>
        <v>105241.192</v>
      </c>
      <c r="T9" s="227">
        <f t="shared" si="1"/>
        <v>114.99999999999999</v>
      </c>
    </row>
    <row r="10" spans="1:20" ht="38.25">
      <c r="A10" s="184" t="s">
        <v>582</v>
      </c>
      <c r="B10" s="193">
        <v>42578</v>
      </c>
      <c r="C10" s="192" t="s">
        <v>268</v>
      </c>
      <c r="D10" s="192" t="s">
        <v>269</v>
      </c>
      <c r="E10" s="192" t="s">
        <v>134</v>
      </c>
      <c r="F10" s="259">
        <v>2768</v>
      </c>
      <c r="G10" s="226">
        <v>0.01</v>
      </c>
      <c r="H10" s="260">
        <v>4544806.88</v>
      </c>
      <c r="I10" s="289">
        <f t="shared" si="0"/>
        <v>16.4191</v>
      </c>
      <c r="J10" s="221">
        <v>28.28</v>
      </c>
      <c r="K10" s="221">
        <v>29.01</v>
      </c>
      <c r="L10" s="190">
        <f t="shared" si="2"/>
        <v>78279.040000000008</v>
      </c>
      <c r="M10" s="190">
        <f t="shared" si="3"/>
        <v>81410.201600000015</v>
      </c>
      <c r="N10" s="190">
        <f t="shared" si="3"/>
        <v>84666.609664000018</v>
      </c>
      <c r="O10" s="290">
        <v>1873400.97</v>
      </c>
      <c r="P10" s="189">
        <f t="shared" si="4"/>
        <v>6.7680670881502882</v>
      </c>
      <c r="Q10" s="233">
        <f t="shared" si="5"/>
        <v>32.521999999999998</v>
      </c>
      <c r="R10" s="233">
        <f t="shared" si="6"/>
        <v>33.361499999999999</v>
      </c>
      <c r="S10" s="206">
        <f t="shared" si="7"/>
        <v>90020.895999999993</v>
      </c>
      <c r="T10" s="227">
        <f t="shared" si="1"/>
        <v>114.99999999999997</v>
      </c>
    </row>
    <row r="11" spans="1:20" ht="25.5">
      <c r="A11" s="192" t="s">
        <v>2204</v>
      </c>
      <c r="B11" s="193">
        <v>42786</v>
      </c>
      <c r="C11" s="192" t="s">
        <v>598</v>
      </c>
      <c r="D11" s="192" t="s">
        <v>599</v>
      </c>
      <c r="E11" s="192" t="s">
        <v>600</v>
      </c>
      <c r="F11" s="259">
        <v>9080</v>
      </c>
      <c r="G11" s="226">
        <v>0.01</v>
      </c>
      <c r="H11" s="260">
        <v>37648858</v>
      </c>
      <c r="I11" s="289">
        <f t="shared" si="0"/>
        <v>41.463500000000003</v>
      </c>
      <c r="J11" s="221">
        <v>28.28</v>
      </c>
      <c r="K11" s="221">
        <v>29.01</v>
      </c>
      <c r="L11" s="190">
        <f t="shared" si="2"/>
        <v>263410.8</v>
      </c>
      <c r="M11" s="190">
        <f t="shared" si="3"/>
        <v>273947.23199999996</v>
      </c>
      <c r="N11" s="190">
        <f t="shared" si="3"/>
        <v>284905.12127999996</v>
      </c>
      <c r="O11" s="290">
        <v>6292110.2199999997</v>
      </c>
      <c r="P11" s="189">
        <f t="shared" si="4"/>
        <v>6.9296368061674007</v>
      </c>
      <c r="Q11" s="233">
        <f t="shared" si="5"/>
        <v>32.521999999999998</v>
      </c>
      <c r="R11" s="233">
        <f t="shared" si="6"/>
        <v>33.361499999999999</v>
      </c>
      <c r="S11" s="206">
        <f t="shared" si="7"/>
        <v>295299.76</v>
      </c>
      <c r="T11" s="227">
        <f t="shared" si="1"/>
        <v>112.10617028610825</v>
      </c>
    </row>
    <row r="12" spans="1:20" ht="38.25">
      <c r="A12" s="192" t="s">
        <v>2341</v>
      </c>
      <c r="B12" s="193">
        <v>44109</v>
      </c>
      <c r="C12" s="192" t="s">
        <v>1893</v>
      </c>
      <c r="D12" s="192" t="s">
        <v>1157</v>
      </c>
      <c r="E12" s="192" t="s">
        <v>134</v>
      </c>
      <c r="F12" s="259">
        <v>1196</v>
      </c>
      <c r="G12" s="226">
        <v>0.01</v>
      </c>
      <c r="H12" s="260">
        <v>1669962.84</v>
      </c>
      <c r="I12" s="289">
        <f t="shared" si="0"/>
        <v>13.962900000000001</v>
      </c>
      <c r="J12" s="221">
        <v>28.28</v>
      </c>
      <c r="K12" s="221">
        <v>29.01</v>
      </c>
      <c r="L12" s="190">
        <f t="shared" si="2"/>
        <v>33822.880000000005</v>
      </c>
      <c r="M12" s="190">
        <f t="shared" si="3"/>
        <v>35175.795200000008</v>
      </c>
      <c r="N12" s="190">
        <f t="shared" si="3"/>
        <v>36582.827008000007</v>
      </c>
      <c r="O12" s="290">
        <v>881148.26</v>
      </c>
      <c r="P12" s="189">
        <f t="shared" si="4"/>
        <v>7.3674603678929778</v>
      </c>
      <c r="Q12" s="233">
        <f t="shared" si="5"/>
        <v>32.521999999999998</v>
      </c>
      <c r="R12" s="233">
        <f t="shared" si="6"/>
        <v>33.361499999999999</v>
      </c>
      <c r="S12" s="206">
        <f t="shared" si="7"/>
        <v>38896.311999999998</v>
      </c>
      <c r="T12" s="227">
        <f t="shared" si="1"/>
        <v>114.99999999999997</v>
      </c>
    </row>
    <row r="13" spans="1:20">
      <c r="L13" s="291">
        <f>SUM(L3:L11)</f>
        <v>1549047.8800000001</v>
      </c>
      <c r="M13" s="291">
        <f t="shared" ref="M13:N13" si="8">SUM(M3:M11)</f>
        <v>1611009.7952000001</v>
      </c>
      <c r="N13" s="291">
        <f t="shared" si="8"/>
        <v>1675450.187008</v>
      </c>
      <c r="S13" s="291">
        <f t="shared" ref="S13" si="9">SUM(S3:S11)</f>
        <v>1773782.402</v>
      </c>
      <c r="T13" s="227">
        <f t="shared" si="1"/>
        <v>114.50791320924179</v>
      </c>
    </row>
  </sheetData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2:T9"/>
  <sheetViews>
    <sheetView workbookViewId="0">
      <selection activeCell="T2" sqref="T2"/>
    </sheetView>
  </sheetViews>
  <sheetFormatPr defaultRowHeight="15"/>
  <cols>
    <col min="1" max="1" width="16.5703125" style="98" customWidth="1"/>
    <col min="2" max="2" width="11.140625" style="98" customWidth="1"/>
    <col min="3" max="3" width="18.5703125" style="98" customWidth="1"/>
    <col min="4" max="4" width="22.140625" style="98" customWidth="1"/>
    <col min="5" max="5" width="16.42578125" style="98" customWidth="1"/>
    <col min="6" max="6" width="12" style="98" customWidth="1"/>
    <col min="7" max="7" width="9.42578125" style="98" customWidth="1"/>
    <col min="8" max="8" width="15" style="98" customWidth="1"/>
    <col min="9" max="9" width="9.5703125" style="98" customWidth="1"/>
    <col min="10" max="10" width="6.5703125" style="98" customWidth="1"/>
    <col min="11" max="11" width="6.7109375" style="98" customWidth="1"/>
    <col min="12" max="12" width="12" style="98" customWidth="1"/>
    <col min="13" max="13" width="11.28515625" style="98" customWidth="1"/>
    <col min="14" max="14" width="12.140625" style="98" customWidth="1"/>
    <col min="15" max="15" width="15.28515625" style="98" customWidth="1"/>
    <col min="16" max="16" width="8.85546875" style="98" customWidth="1"/>
    <col min="17" max="18" width="9.140625" style="98"/>
    <col min="19" max="19" width="12.140625" style="98" customWidth="1"/>
    <col min="20" max="16384" width="9.140625" style="98"/>
  </cols>
  <sheetData>
    <row r="2" spans="1:20" ht="63.75">
      <c r="A2" s="28" t="s">
        <v>7</v>
      </c>
      <c r="B2" s="28" t="s">
        <v>0</v>
      </c>
      <c r="C2" s="28" t="s">
        <v>2</v>
      </c>
      <c r="D2" s="28" t="s">
        <v>0</v>
      </c>
      <c r="E2" s="28" t="s">
        <v>6</v>
      </c>
      <c r="F2" s="28" t="s">
        <v>2423</v>
      </c>
      <c r="G2" s="28" t="s">
        <v>2424</v>
      </c>
      <c r="H2" s="126" t="s">
        <v>2422</v>
      </c>
      <c r="I2" s="28" t="s">
        <v>2430</v>
      </c>
      <c r="J2" s="141" t="s">
        <v>2420</v>
      </c>
      <c r="K2" s="141" t="s">
        <v>2421</v>
      </c>
      <c r="L2" s="19" t="s">
        <v>2429</v>
      </c>
      <c r="M2" s="19" t="s">
        <v>2426</v>
      </c>
      <c r="N2" s="19" t="s">
        <v>2427</v>
      </c>
      <c r="O2" s="87" t="s">
        <v>2415</v>
      </c>
      <c r="P2" s="20" t="s">
        <v>2417</v>
      </c>
      <c r="Q2" s="127" t="s">
        <v>2893</v>
      </c>
      <c r="R2" s="127" t="s">
        <v>2894</v>
      </c>
      <c r="S2" s="28" t="s">
        <v>2917</v>
      </c>
      <c r="T2" s="19" t="s">
        <v>2916</v>
      </c>
    </row>
    <row r="3" spans="1:20" ht="76.5">
      <c r="A3" s="7" t="s">
        <v>166</v>
      </c>
      <c r="B3" s="9">
        <v>42502</v>
      </c>
      <c r="C3" s="7" t="s">
        <v>163</v>
      </c>
      <c r="D3" s="7" t="s">
        <v>164</v>
      </c>
      <c r="E3" s="7" t="s">
        <v>165</v>
      </c>
      <c r="F3" s="84">
        <v>21400</v>
      </c>
      <c r="G3" s="129">
        <v>1.2999999999999999E-3</v>
      </c>
      <c r="H3" s="85">
        <v>131461698</v>
      </c>
      <c r="I3" s="99">
        <f t="shared" ref="I3:I8" si="0">PRODUCT(H3,G3)/F3</f>
        <v>7.9859909999999994</v>
      </c>
      <c r="J3" s="93">
        <v>9.42</v>
      </c>
      <c r="K3" s="93">
        <v>9.49</v>
      </c>
      <c r="L3" s="190">
        <f>IF(I3&gt;K3,F3*K3,IF(J3&gt;I3,F3*J3, IF(K3&gt;I3&gt;J3,F3*I3)))</f>
        <v>201588</v>
      </c>
      <c r="M3" s="22">
        <f>SUM(L3,L3*4%)</f>
        <v>209651.52</v>
      </c>
      <c r="N3" s="22">
        <f>SUM(M3,M3*4%)</f>
        <v>218037.5808</v>
      </c>
      <c r="O3" s="100">
        <v>33811304.130000003</v>
      </c>
      <c r="P3" s="21">
        <f>O3*G3/F3</f>
        <v>2.0539577275233647</v>
      </c>
      <c r="Q3" s="132">
        <f>SUM(J3,J3*15%)</f>
        <v>10.833</v>
      </c>
      <c r="R3" s="132">
        <f>SUM(K3,K3*15%)</f>
        <v>10.913500000000001</v>
      </c>
      <c r="S3" s="206">
        <f>IF(P3&gt;R3,F3*R3,IF(Q3&gt;P3,F3*Q3, IF(R3&gt;P3&gt;Q3,F3*P3)))</f>
        <v>231826.2</v>
      </c>
      <c r="T3" s="60">
        <f t="shared" ref="T3:T9" si="1">S3/L3*100</f>
        <v>115.00000000000001</v>
      </c>
    </row>
    <row r="4" spans="1:20" ht="38.25">
      <c r="A4" s="3" t="s">
        <v>1261</v>
      </c>
      <c r="B4" s="5">
        <v>43444</v>
      </c>
      <c r="C4" s="3" t="s">
        <v>1258</v>
      </c>
      <c r="D4" s="3" t="s">
        <v>1259</v>
      </c>
      <c r="E4" s="3" t="s">
        <v>1260</v>
      </c>
      <c r="F4" s="82">
        <v>8250</v>
      </c>
      <c r="G4" s="129">
        <v>1.2999999999999999E-3</v>
      </c>
      <c r="H4" s="83">
        <v>54761520</v>
      </c>
      <c r="I4" s="99">
        <f t="shared" si="0"/>
        <v>8.6290879999999994</v>
      </c>
      <c r="J4" s="93">
        <v>9.42</v>
      </c>
      <c r="K4" s="93">
        <v>9.49</v>
      </c>
      <c r="L4" s="190">
        <f t="shared" ref="L4:L8" si="2">IF(I4&gt;K4,F4*K4,IF(J4&gt;I4,F4*J4, IF(K4&gt;I4&gt;J4,F4*I4)))</f>
        <v>77715</v>
      </c>
      <c r="M4" s="22">
        <f t="shared" ref="M4:N8" si="3">SUM(L4,L4*4%)</f>
        <v>80823.600000000006</v>
      </c>
      <c r="N4" s="22">
        <f t="shared" si="3"/>
        <v>84056.544000000009</v>
      </c>
      <c r="O4" s="100">
        <v>14645360.76</v>
      </c>
      <c r="P4" s="21">
        <f t="shared" ref="P4:P8" si="4">O4*G4/F4</f>
        <v>2.3077538167272729</v>
      </c>
      <c r="Q4" s="132">
        <f t="shared" ref="Q4:Q8" si="5">SUM(J4,J4*15%)</f>
        <v>10.833</v>
      </c>
      <c r="R4" s="132">
        <f t="shared" ref="R4:R8" si="6">SUM(K4,K4*15%)</f>
        <v>10.913500000000001</v>
      </c>
      <c r="S4" s="206">
        <f t="shared" ref="S4:S8" si="7">IF(P4&gt;R4,F4*R4,IF(Q4&gt;P4,F4*Q4, IF(R4&gt;P4&gt;Q4,F4*P4)))</f>
        <v>89372.25</v>
      </c>
      <c r="T4" s="60">
        <f t="shared" si="1"/>
        <v>114.99999999999999</v>
      </c>
    </row>
    <row r="5" spans="1:20" ht="38.25">
      <c r="A5" s="3" t="s">
        <v>2020</v>
      </c>
      <c r="B5" s="5">
        <v>44217</v>
      </c>
      <c r="C5" s="3" t="s">
        <v>2019</v>
      </c>
      <c r="D5" s="3" t="s">
        <v>1918</v>
      </c>
      <c r="E5" s="3" t="s">
        <v>1260</v>
      </c>
      <c r="F5" s="82">
        <v>3181</v>
      </c>
      <c r="G5" s="129">
        <v>1.2999999999999999E-3</v>
      </c>
      <c r="H5" s="83">
        <v>26869079.940000001</v>
      </c>
      <c r="I5" s="99">
        <f t="shared" si="0"/>
        <v>10.980762</v>
      </c>
      <c r="J5" s="93">
        <v>9.42</v>
      </c>
      <c r="K5" s="93">
        <v>9.49</v>
      </c>
      <c r="L5" s="190">
        <f t="shared" si="2"/>
        <v>30187.690000000002</v>
      </c>
      <c r="M5" s="22">
        <f t="shared" si="3"/>
        <v>31395.197600000003</v>
      </c>
      <c r="N5" s="22">
        <f t="shared" si="3"/>
        <v>32651.005504000004</v>
      </c>
      <c r="O5" s="100">
        <v>6264525.3300000001</v>
      </c>
      <c r="P5" s="21">
        <f t="shared" si="4"/>
        <v>2.5601643913863561</v>
      </c>
      <c r="Q5" s="132">
        <f t="shared" si="5"/>
        <v>10.833</v>
      </c>
      <c r="R5" s="132">
        <f t="shared" si="6"/>
        <v>10.913500000000001</v>
      </c>
      <c r="S5" s="206">
        <f t="shared" si="7"/>
        <v>34459.773000000001</v>
      </c>
      <c r="T5" s="60">
        <f t="shared" si="1"/>
        <v>114.15173867228661</v>
      </c>
    </row>
    <row r="6" spans="1:20" ht="38.25">
      <c r="A6" s="7" t="s">
        <v>942</v>
      </c>
      <c r="B6" s="9">
        <v>43099</v>
      </c>
      <c r="C6" s="7" t="s">
        <v>748</v>
      </c>
      <c r="D6" s="7" t="s">
        <v>804</v>
      </c>
      <c r="E6" s="7" t="s">
        <v>941</v>
      </c>
      <c r="F6" s="84">
        <v>12936</v>
      </c>
      <c r="G6" s="129">
        <v>1.2999999999999999E-3</v>
      </c>
      <c r="H6" s="85">
        <v>89165131.439999998</v>
      </c>
      <c r="I6" s="99">
        <f t="shared" si="0"/>
        <v>8.9606269999999988</v>
      </c>
      <c r="J6" s="93">
        <v>9.42</v>
      </c>
      <c r="K6" s="93">
        <v>9.49</v>
      </c>
      <c r="L6" s="190">
        <f t="shared" si="2"/>
        <v>121857.12</v>
      </c>
      <c r="M6" s="22">
        <f t="shared" si="3"/>
        <v>126731.40479999999</v>
      </c>
      <c r="N6" s="22">
        <f t="shared" si="3"/>
        <v>131800.66099199999</v>
      </c>
      <c r="O6" s="100">
        <v>26769208.239999998</v>
      </c>
      <c r="P6" s="21">
        <f t="shared" si="4"/>
        <v>2.6901647118119971</v>
      </c>
      <c r="Q6" s="132">
        <f t="shared" si="5"/>
        <v>10.833</v>
      </c>
      <c r="R6" s="132">
        <f t="shared" si="6"/>
        <v>10.913500000000001</v>
      </c>
      <c r="S6" s="206">
        <f t="shared" si="7"/>
        <v>140135.68799999999</v>
      </c>
      <c r="T6" s="60">
        <f t="shared" si="1"/>
        <v>114.99999999999999</v>
      </c>
    </row>
    <row r="7" spans="1:20" ht="38.25">
      <c r="A7" s="7" t="s">
        <v>1035</v>
      </c>
      <c r="B7" s="9">
        <v>43201</v>
      </c>
      <c r="C7" s="7" t="s">
        <v>748</v>
      </c>
      <c r="D7" s="7" t="s">
        <v>1034</v>
      </c>
      <c r="E7" s="7" t="s">
        <v>941</v>
      </c>
      <c r="F7" s="84">
        <v>3140</v>
      </c>
      <c r="G7" s="129">
        <v>1.2999999999999999E-3</v>
      </c>
      <c r="H7" s="85">
        <v>21643360.600000001</v>
      </c>
      <c r="I7" s="99">
        <f t="shared" si="0"/>
        <v>8.9606270000000006</v>
      </c>
      <c r="J7" s="93">
        <v>9.42</v>
      </c>
      <c r="K7" s="93">
        <v>9.49</v>
      </c>
      <c r="L7" s="190">
        <f t="shared" si="2"/>
        <v>29578.799999999999</v>
      </c>
      <c r="M7" s="22">
        <f t="shared" si="3"/>
        <v>30761.951999999997</v>
      </c>
      <c r="N7" s="22">
        <f t="shared" si="3"/>
        <v>31992.430079999998</v>
      </c>
      <c r="O7" s="100">
        <v>7208477.4199999999</v>
      </c>
      <c r="P7" s="21">
        <f t="shared" si="4"/>
        <v>2.984401479617834</v>
      </c>
      <c r="Q7" s="132">
        <f t="shared" si="5"/>
        <v>10.833</v>
      </c>
      <c r="R7" s="132">
        <f t="shared" si="6"/>
        <v>10.913500000000001</v>
      </c>
      <c r="S7" s="206">
        <f t="shared" si="7"/>
        <v>34015.620000000003</v>
      </c>
      <c r="T7" s="60">
        <f t="shared" si="1"/>
        <v>115.00000000000001</v>
      </c>
    </row>
    <row r="8" spans="1:20" ht="51">
      <c r="A8" s="7" t="s">
        <v>1571</v>
      </c>
      <c r="B8" s="9">
        <v>43766</v>
      </c>
      <c r="C8" s="7" t="s">
        <v>167</v>
      </c>
      <c r="D8" s="7" t="s">
        <v>1570</v>
      </c>
      <c r="E8" s="7" t="s">
        <v>941</v>
      </c>
      <c r="F8" s="84">
        <v>1914</v>
      </c>
      <c r="G8" s="129">
        <v>1.2999999999999999E-3</v>
      </c>
      <c r="H8" s="85">
        <v>12471700.560000001</v>
      </c>
      <c r="I8" s="99">
        <f t="shared" si="0"/>
        <v>8.4708520000000007</v>
      </c>
      <c r="J8" s="93">
        <v>9.42</v>
      </c>
      <c r="K8" s="93">
        <v>9.49</v>
      </c>
      <c r="L8" s="190">
        <f t="shared" si="2"/>
        <v>18029.88</v>
      </c>
      <c r="M8" s="22">
        <f t="shared" si="3"/>
        <v>18751.075199999999</v>
      </c>
      <c r="N8" s="22">
        <f t="shared" si="3"/>
        <v>19501.118208</v>
      </c>
      <c r="O8" s="100">
        <v>4898081.75</v>
      </c>
      <c r="P8" s="21">
        <f t="shared" si="4"/>
        <v>3.3268057863113896</v>
      </c>
      <c r="Q8" s="132">
        <f t="shared" si="5"/>
        <v>10.833</v>
      </c>
      <c r="R8" s="132">
        <f t="shared" si="6"/>
        <v>10.913500000000001</v>
      </c>
      <c r="S8" s="206">
        <f t="shared" si="7"/>
        <v>20734.362000000001</v>
      </c>
      <c r="T8" s="60">
        <f t="shared" si="1"/>
        <v>114.99999999999999</v>
      </c>
    </row>
    <row r="9" spans="1:20">
      <c r="J9" s="142"/>
      <c r="K9" s="142"/>
      <c r="L9" s="101">
        <f>SUM(L3:L8)</f>
        <v>478956.49</v>
      </c>
      <c r="M9" s="101">
        <f>SUM(M3:M8)</f>
        <v>498114.74959999998</v>
      </c>
      <c r="N9" s="101">
        <f>SUM(N3:N8)</f>
        <v>518039.33958400006</v>
      </c>
      <c r="S9" s="101">
        <f>SUM(S3:S8)</f>
        <v>550543.89299999992</v>
      </c>
      <c r="T9" s="60">
        <f t="shared" si="1"/>
        <v>114.94653574899883</v>
      </c>
    </row>
  </sheetData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2:T32"/>
  <sheetViews>
    <sheetView workbookViewId="0">
      <selection activeCell="P3" sqref="P3:T3"/>
    </sheetView>
  </sheetViews>
  <sheetFormatPr defaultRowHeight="15"/>
  <cols>
    <col min="1" max="1" width="14" style="55" customWidth="1"/>
    <col min="2" max="2" width="14.28515625" style="55" customWidth="1"/>
    <col min="3" max="3" width="14" style="55" customWidth="1"/>
    <col min="4" max="4" width="24.42578125" style="55" customWidth="1"/>
    <col min="5" max="5" width="14.28515625" style="55" customWidth="1"/>
    <col min="6" max="6" width="10" style="55" customWidth="1"/>
    <col min="7" max="7" width="9.140625" style="55" customWidth="1"/>
    <col min="8" max="8" width="15.140625" style="55" customWidth="1"/>
    <col min="9" max="9" width="9.140625" style="55" customWidth="1"/>
    <col min="10" max="10" width="6.7109375" style="55" customWidth="1"/>
    <col min="11" max="11" width="9.85546875" style="55" customWidth="1"/>
    <col min="12" max="12" width="15.7109375" style="55" customWidth="1"/>
    <col min="13" max="13" width="12.28515625" style="55" customWidth="1"/>
    <col min="14" max="14" width="11.5703125" style="55" bestFit="1" customWidth="1"/>
    <col min="15" max="15" width="14.28515625" style="55" customWidth="1"/>
    <col min="16" max="16" width="12.42578125" style="55" customWidth="1"/>
    <col min="17" max="18" width="9.140625" style="55"/>
    <col min="19" max="19" width="12.85546875" style="55" customWidth="1"/>
    <col min="20" max="16384" width="9.140625" style="55"/>
  </cols>
  <sheetData>
    <row r="2" spans="1:20" ht="51">
      <c r="A2" s="28" t="s">
        <v>7</v>
      </c>
      <c r="B2" s="28" t="s">
        <v>0</v>
      </c>
      <c r="C2" s="28" t="s">
        <v>2</v>
      </c>
      <c r="D2" s="28" t="s">
        <v>0</v>
      </c>
      <c r="E2" s="28" t="s">
        <v>6</v>
      </c>
      <c r="F2" s="28" t="s">
        <v>2423</v>
      </c>
      <c r="G2" s="28" t="s">
        <v>2424</v>
      </c>
      <c r="H2" s="126" t="s">
        <v>2422</v>
      </c>
      <c r="I2" s="28" t="s">
        <v>2430</v>
      </c>
      <c r="J2" s="141" t="s">
        <v>2420</v>
      </c>
      <c r="K2" s="141" t="s">
        <v>2421</v>
      </c>
      <c r="L2" s="19" t="s">
        <v>2429</v>
      </c>
      <c r="M2" s="19" t="s">
        <v>2426</v>
      </c>
      <c r="N2" s="19" t="s">
        <v>2427</v>
      </c>
      <c r="O2" s="87" t="s">
        <v>2415</v>
      </c>
      <c r="P2" s="20" t="s">
        <v>2417</v>
      </c>
      <c r="Q2" s="127" t="s">
        <v>2893</v>
      </c>
      <c r="R2" s="127" t="s">
        <v>2894</v>
      </c>
      <c r="S2" s="28" t="s">
        <v>2917</v>
      </c>
      <c r="T2" s="19" t="s">
        <v>2436</v>
      </c>
    </row>
    <row r="3" spans="1:20" ht="38.25">
      <c r="A3" s="7" t="s">
        <v>1606</v>
      </c>
      <c r="B3" s="9">
        <v>43802</v>
      </c>
      <c r="C3" s="7" t="s">
        <v>1603</v>
      </c>
      <c r="D3" s="7" t="s">
        <v>1604</v>
      </c>
      <c r="E3" s="7" t="s">
        <v>1605</v>
      </c>
      <c r="F3" s="10">
        <v>3508</v>
      </c>
      <c r="G3" s="129">
        <v>0.02</v>
      </c>
      <c r="H3" s="53">
        <v>16641952</v>
      </c>
      <c r="I3" s="99">
        <f t="shared" ref="I3:I30" si="0">PRODUCT(H3,G3)/F3</f>
        <v>94.88</v>
      </c>
      <c r="J3" s="58">
        <v>9.42</v>
      </c>
      <c r="K3" s="58">
        <v>9.49</v>
      </c>
      <c r="L3" s="190">
        <f>IF(I3&gt;K3,F3*K3,IF(J3&gt;I3,F3*J3, IF(K3&gt;I3&gt;J3,F3*I3)))</f>
        <v>33290.92</v>
      </c>
      <c r="M3" s="22">
        <f>SUM(L3,L3*4%)</f>
        <v>34622.556799999998</v>
      </c>
      <c r="N3" s="22">
        <f>SUM(M3,M3*4%)</f>
        <v>36007.459071999998</v>
      </c>
      <c r="O3" s="56">
        <v>4904613.5</v>
      </c>
      <c r="P3" s="21">
        <f>O3*G3/F3</f>
        <v>27.962448688711518</v>
      </c>
      <c r="Q3" s="132">
        <f>SUM(J3,J3*15%)</f>
        <v>10.833</v>
      </c>
      <c r="R3" s="132">
        <f>SUM(K3,K3*15%)</f>
        <v>10.913500000000001</v>
      </c>
      <c r="S3" s="206">
        <f>IF(P3&gt;R3,F3*R3,IF(Q3&gt;P3,F3*Q3, IF(R3&gt;P3&gt;Q3,F3*P3)))</f>
        <v>38284.558000000005</v>
      </c>
      <c r="T3" s="60">
        <f t="shared" ref="T3:T30" si="1">S3/L3*100</f>
        <v>115.00000000000001</v>
      </c>
    </row>
    <row r="4" spans="1:20" ht="38.25">
      <c r="A4" s="3" t="s">
        <v>1673</v>
      </c>
      <c r="B4" s="5">
        <v>43888</v>
      </c>
      <c r="C4" s="3" t="s">
        <v>1672</v>
      </c>
      <c r="D4" s="3" t="s">
        <v>602</v>
      </c>
      <c r="E4" s="3" t="s">
        <v>1605</v>
      </c>
      <c r="F4" s="6">
        <v>4806</v>
      </c>
      <c r="G4" s="129">
        <v>0.02</v>
      </c>
      <c r="H4" s="54">
        <v>22799664</v>
      </c>
      <c r="I4" s="99">
        <f t="shared" si="0"/>
        <v>94.88000000000001</v>
      </c>
      <c r="J4" s="59">
        <v>9.42</v>
      </c>
      <c r="K4" s="59">
        <v>9.49</v>
      </c>
      <c r="L4" s="190">
        <f t="shared" ref="L4:L30" si="2">IF(I4&gt;K4,F4*K4,IF(J4&gt;I4,F4*J4, IF(K4&gt;I4&gt;J4,F4*I4)))</f>
        <v>45608.94</v>
      </c>
      <c r="M4" s="22">
        <f t="shared" ref="M4:N8" si="3">SUM(L4,L4*4%)</f>
        <v>47433.297600000005</v>
      </c>
      <c r="N4" s="22">
        <f t="shared" si="3"/>
        <v>49330.629504000004</v>
      </c>
      <c r="O4" s="56">
        <v>7080600.8399999999</v>
      </c>
      <c r="P4" s="21">
        <f t="shared" ref="P4:P30" si="4">O4*G4/F4</f>
        <v>29.465671410736583</v>
      </c>
      <c r="Q4" s="132">
        <f t="shared" ref="Q4:Q30" si="5">SUM(J4,J4*15%)</f>
        <v>10.833</v>
      </c>
      <c r="R4" s="132">
        <f t="shared" ref="R4:R30" si="6">SUM(K4,K4*15%)</f>
        <v>10.913500000000001</v>
      </c>
      <c r="S4" s="206">
        <f t="shared" ref="S4:S30" si="7">IF(P4&gt;R4,F4*R4,IF(Q4&gt;P4,F4*Q4, IF(R4&gt;P4&gt;Q4,F4*P4)))</f>
        <v>52450.281000000003</v>
      </c>
      <c r="T4" s="60">
        <f t="shared" si="1"/>
        <v>114.99999999999999</v>
      </c>
    </row>
    <row r="5" spans="1:20" ht="38.25">
      <c r="A5" s="3" t="s">
        <v>1693</v>
      </c>
      <c r="B5" s="5">
        <v>43909</v>
      </c>
      <c r="C5" s="3" t="s">
        <v>1691</v>
      </c>
      <c r="D5" s="3" t="s">
        <v>1692</v>
      </c>
      <c r="E5" s="3" t="s">
        <v>1605</v>
      </c>
      <c r="F5" s="6">
        <v>6220</v>
      </c>
      <c r="G5" s="129">
        <v>0.02</v>
      </c>
      <c r="H5" s="54">
        <v>30715790.600000001</v>
      </c>
      <c r="I5" s="99">
        <f t="shared" si="0"/>
        <v>98.764600000000002</v>
      </c>
      <c r="J5" s="59">
        <v>9.42</v>
      </c>
      <c r="K5" s="59">
        <v>9.49</v>
      </c>
      <c r="L5" s="190">
        <f t="shared" si="2"/>
        <v>59027.8</v>
      </c>
      <c r="M5" s="22">
        <f t="shared" si="3"/>
        <v>61388.912000000004</v>
      </c>
      <c r="N5" s="22">
        <f t="shared" si="3"/>
        <v>63844.468480000003</v>
      </c>
      <c r="O5" s="56">
        <v>7960382.5300000003</v>
      </c>
      <c r="P5" s="21">
        <f t="shared" si="4"/>
        <v>25.596085305466243</v>
      </c>
      <c r="Q5" s="132">
        <f t="shared" si="5"/>
        <v>10.833</v>
      </c>
      <c r="R5" s="132">
        <f t="shared" si="6"/>
        <v>10.913500000000001</v>
      </c>
      <c r="S5" s="206">
        <f t="shared" si="7"/>
        <v>67881.97</v>
      </c>
      <c r="T5" s="60">
        <f t="shared" si="1"/>
        <v>114.99999999999999</v>
      </c>
    </row>
    <row r="6" spans="1:20" ht="38.25">
      <c r="A6" s="3" t="s">
        <v>1733</v>
      </c>
      <c r="B6" s="5">
        <v>44000</v>
      </c>
      <c r="C6" s="3" t="s">
        <v>1731</v>
      </c>
      <c r="D6" s="3" t="s">
        <v>1732</v>
      </c>
      <c r="E6" s="3" t="s">
        <v>1605</v>
      </c>
      <c r="F6" s="6">
        <v>1128</v>
      </c>
      <c r="G6" s="129">
        <v>0.02</v>
      </c>
      <c r="H6" s="54">
        <v>2353199.7599999998</v>
      </c>
      <c r="I6" s="99">
        <f t="shared" si="0"/>
        <v>41.723399999999998</v>
      </c>
      <c r="J6" s="59">
        <v>9.42</v>
      </c>
      <c r="K6" s="59">
        <v>9.49</v>
      </c>
      <c r="L6" s="190">
        <f t="shared" si="2"/>
        <v>10704.72</v>
      </c>
      <c r="M6" s="22">
        <f t="shared" si="3"/>
        <v>11132.908799999999</v>
      </c>
      <c r="N6" s="22">
        <f t="shared" si="3"/>
        <v>11578.225151999999</v>
      </c>
      <c r="O6" s="56">
        <v>7960382.5300000003</v>
      </c>
      <c r="P6" s="21">
        <f t="shared" si="4"/>
        <v>141.14153421985819</v>
      </c>
      <c r="Q6" s="132">
        <f t="shared" si="5"/>
        <v>10.833</v>
      </c>
      <c r="R6" s="132">
        <f t="shared" si="6"/>
        <v>10.913500000000001</v>
      </c>
      <c r="S6" s="206">
        <f t="shared" si="7"/>
        <v>12310.428000000002</v>
      </c>
      <c r="T6" s="60">
        <f t="shared" si="1"/>
        <v>115.00000000000001</v>
      </c>
    </row>
    <row r="7" spans="1:20" ht="63.75">
      <c r="A7" s="3" t="s">
        <v>1749</v>
      </c>
      <c r="B7" s="5">
        <v>44012</v>
      </c>
      <c r="C7" s="3" t="s">
        <v>1747</v>
      </c>
      <c r="D7" s="3" t="s">
        <v>1748</v>
      </c>
      <c r="E7" s="3" t="s">
        <v>1605</v>
      </c>
      <c r="F7" s="6">
        <v>4336</v>
      </c>
      <c r="G7" s="129">
        <v>0.02</v>
      </c>
      <c r="H7" s="54">
        <v>20569984</v>
      </c>
      <c r="I7" s="99">
        <f t="shared" si="0"/>
        <v>94.88</v>
      </c>
      <c r="J7" s="59">
        <v>9.42</v>
      </c>
      <c r="K7" s="59">
        <v>9.49</v>
      </c>
      <c r="L7" s="190">
        <f t="shared" si="2"/>
        <v>41148.639999999999</v>
      </c>
      <c r="M7" s="22">
        <f t="shared" si="3"/>
        <v>42794.585599999999</v>
      </c>
      <c r="N7" s="22">
        <f t="shared" si="3"/>
        <v>44506.369024</v>
      </c>
      <c r="O7" s="56">
        <v>6388157.5700000003</v>
      </c>
      <c r="P7" s="21">
        <f t="shared" si="4"/>
        <v>29.465671448339485</v>
      </c>
      <c r="Q7" s="132">
        <f t="shared" si="5"/>
        <v>10.833</v>
      </c>
      <c r="R7" s="132">
        <f t="shared" si="6"/>
        <v>10.913500000000001</v>
      </c>
      <c r="S7" s="206">
        <f t="shared" si="7"/>
        <v>47320.936000000002</v>
      </c>
      <c r="T7" s="60">
        <f t="shared" si="1"/>
        <v>115.00000000000001</v>
      </c>
    </row>
    <row r="8" spans="1:20" ht="76.5">
      <c r="A8" s="7" t="s">
        <v>1752</v>
      </c>
      <c r="B8" s="9">
        <v>44012</v>
      </c>
      <c r="C8" s="7" t="s">
        <v>1750</v>
      </c>
      <c r="D8" s="7" t="s">
        <v>1751</v>
      </c>
      <c r="E8" s="7" t="s">
        <v>1605</v>
      </c>
      <c r="F8" s="10">
        <v>4375</v>
      </c>
      <c r="G8" s="129">
        <v>0.02</v>
      </c>
      <c r="H8" s="53">
        <v>21604756.199999999</v>
      </c>
      <c r="I8" s="99">
        <f t="shared" si="0"/>
        <v>98.764599771428578</v>
      </c>
      <c r="J8" s="59">
        <v>9.42</v>
      </c>
      <c r="K8" s="59">
        <v>9.49</v>
      </c>
      <c r="L8" s="190">
        <f t="shared" si="2"/>
        <v>41518.75</v>
      </c>
      <c r="M8" s="22">
        <f t="shared" si="3"/>
        <v>43179.5</v>
      </c>
      <c r="N8" s="22">
        <f t="shared" si="3"/>
        <v>44906.68</v>
      </c>
      <c r="O8" s="56">
        <v>6221270.7300000004</v>
      </c>
      <c r="P8" s="21">
        <f t="shared" si="4"/>
        <v>28.440094765714289</v>
      </c>
      <c r="Q8" s="132">
        <f t="shared" si="5"/>
        <v>10.833</v>
      </c>
      <c r="R8" s="132">
        <f t="shared" si="6"/>
        <v>10.913500000000001</v>
      </c>
      <c r="S8" s="206">
        <f t="shared" si="7"/>
        <v>47746.562500000007</v>
      </c>
      <c r="T8" s="60">
        <f t="shared" si="1"/>
        <v>115.00000000000001</v>
      </c>
    </row>
    <row r="9" spans="1:20" ht="38.25">
      <c r="A9" s="7" t="s">
        <v>1830</v>
      </c>
      <c r="B9" s="9">
        <v>44062</v>
      </c>
      <c r="C9" s="7" t="s">
        <v>1829</v>
      </c>
      <c r="D9" s="7" t="s">
        <v>602</v>
      </c>
      <c r="E9" s="7" t="s">
        <v>1605</v>
      </c>
      <c r="F9" s="10">
        <v>1408</v>
      </c>
      <c r="G9" s="129">
        <v>0.02</v>
      </c>
      <c r="H9" s="53">
        <v>1232464.6399999999</v>
      </c>
      <c r="I9" s="99">
        <f t="shared" si="0"/>
        <v>17.506599999999999</v>
      </c>
      <c r="J9" s="59">
        <v>9.42</v>
      </c>
      <c r="K9" s="59">
        <v>9.49</v>
      </c>
      <c r="L9" s="190">
        <f t="shared" si="2"/>
        <v>13361.92</v>
      </c>
      <c r="M9" s="22">
        <f t="shared" ref="M9:M30" si="8">SUM(L9,L9*4%)</f>
        <v>13896.3968</v>
      </c>
      <c r="N9" s="22">
        <f t="shared" ref="N9:N30" si="9">SUM(M9,M9*4%)</f>
        <v>14452.252672000001</v>
      </c>
      <c r="O9" s="56">
        <v>2542152.31</v>
      </c>
      <c r="P9" s="21">
        <f t="shared" si="4"/>
        <v>36.110118039772729</v>
      </c>
      <c r="Q9" s="132">
        <f t="shared" si="5"/>
        <v>10.833</v>
      </c>
      <c r="R9" s="132">
        <f t="shared" si="6"/>
        <v>10.913500000000001</v>
      </c>
      <c r="S9" s="206">
        <f t="shared" si="7"/>
        <v>15366.208000000001</v>
      </c>
      <c r="T9" s="60">
        <f t="shared" si="1"/>
        <v>115.00000000000001</v>
      </c>
    </row>
    <row r="10" spans="1:20" ht="38.25">
      <c r="A10" s="7" t="s">
        <v>1864</v>
      </c>
      <c r="B10" s="9">
        <v>44084</v>
      </c>
      <c r="C10" s="7" t="s">
        <v>1862</v>
      </c>
      <c r="D10" s="7" t="s">
        <v>1863</v>
      </c>
      <c r="E10" s="7" t="s">
        <v>1605</v>
      </c>
      <c r="F10" s="10">
        <v>2334</v>
      </c>
      <c r="G10" s="129">
        <v>0.02</v>
      </c>
      <c r="H10" s="53">
        <v>2518292.64</v>
      </c>
      <c r="I10" s="99">
        <f t="shared" si="0"/>
        <v>21.5792</v>
      </c>
      <c r="J10" s="59">
        <v>9.42</v>
      </c>
      <c r="K10" s="59">
        <v>9.49</v>
      </c>
      <c r="L10" s="190">
        <f t="shared" si="2"/>
        <v>22149.66</v>
      </c>
      <c r="M10" s="22">
        <f t="shared" si="8"/>
        <v>23035.646400000001</v>
      </c>
      <c r="N10" s="22">
        <f t="shared" si="9"/>
        <v>23957.072256000003</v>
      </c>
      <c r="O10" s="56">
        <v>3840509.76</v>
      </c>
      <c r="P10" s="21">
        <f t="shared" si="4"/>
        <v>32.909252442159385</v>
      </c>
      <c r="Q10" s="132">
        <f t="shared" si="5"/>
        <v>10.833</v>
      </c>
      <c r="R10" s="132">
        <f t="shared" si="6"/>
        <v>10.913500000000001</v>
      </c>
      <c r="S10" s="206">
        <f t="shared" si="7"/>
        <v>25472.109</v>
      </c>
      <c r="T10" s="60">
        <f t="shared" si="1"/>
        <v>115.00000000000001</v>
      </c>
    </row>
    <row r="11" spans="1:20" ht="38.25">
      <c r="A11" s="7" t="s">
        <v>2199</v>
      </c>
      <c r="B11" s="9">
        <v>44438</v>
      </c>
      <c r="C11" s="7" t="s">
        <v>1461</v>
      </c>
      <c r="D11" s="7" t="s">
        <v>2198</v>
      </c>
      <c r="E11" s="7" t="s">
        <v>1605</v>
      </c>
      <c r="F11" s="10">
        <v>3305</v>
      </c>
      <c r="G11" s="129">
        <v>0.02</v>
      </c>
      <c r="H11" s="53">
        <v>16320850.15</v>
      </c>
      <c r="I11" s="99">
        <f t="shared" si="0"/>
        <v>98.764600000000002</v>
      </c>
      <c r="J11" s="59">
        <v>9.42</v>
      </c>
      <c r="K11" s="59">
        <v>9.49</v>
      </c>
      <c r="L11" s="190">
        <f t="shared" si="2"/>
        <v>31364.45</v>
      </c>
      <c r="M11" s="22">
        <f t="shared" si="8"/>
        <v>32619.028000000002</v>
      </c>
      <c r="N11" s="22">
        <f t="shared" si="9"/>
        <v>33923.789120000001</v>
      </c>
      <c r="O11" s="56">
        <v>4699725.66</v>
      </c>
      <c r="P11" s="21">
        <f t="shared" si="4"/>
        <v>28.440094765506807</v>
      </c>
      <c r="Q11" s="132">
        <f t="shared" si="5"/>
        <v>10.833</v>
      </c>
      <c r="R11" s="132">
        <f t="shared" si="6"/>
        <v>10.913500000000001</v>
      </c>
      <c r="S11" s="206">
        <f t="shared" si="7"/>
        <v>36069.1175</v>
      </c>
      <c r="T11" s="60">
        <f t="shared" si="1"/>
        <v>114.99999999999999</v>
      </c>
    </row>
    <row r="12" spans="1:20" ht="51">
      <c r="A12" s="3" t="s">
        <v>2302</v>
      </c>
      <c r="B12" s="5">
        <v>44546</v>
      </c>
      <c r="C12" s="3" t="s">
        <v>2300</v>
      </c>
      <c r="D12" s="3" t="s">
        <v>2301</v>
      </c>
      <c r="E12" s="3" t="s">
        <v>1605</v>
      </c>
      <c r="F12" s="6">
        <v>801</v>
      </c>
      <c r="G12" s="129">
        <v>0.02</v>
      </c>
      <c r="H12" s="54">
        <v>3613110.75</v>
      </c>
      <c r="I12" s="99">
        <f t="shared" si="0"/>
        <v>90.214999999999989</v>
      </c>
      <c r="J12" s="59">
        <v>9.42</v>
      </c>
      <c r="K12" s="59">
        <v>9.49</v>
      </c>
      <c r="L12" s="190">
        <f t="shared" si="2"/>
        <v>7601.49</v>
      </c>
      <c r="M12" s="22">
        <f t="shared" si="8"/>
        <v>7905.5495999999994</v>
      </c>
      <c r="N12" s="22">
        <f t="shared" si="9"/>
        <v>8221.7715840000001</v>
      </c>
      <c r="O12" s="56">
        <v>1287162.71</v>
      </c>
      <c r="P12" s="21">
        <f t="shared" si="4"/>
        <v>32.138894132334578</v>
      </c>
      <c r="Q12" s="132">
        <f t="shared" si="5"/>
        <v>10.833</v>
      </c>
      <c r="R12" s="132">
        <f t="shared" si="6"/>
        <v>10.913500000000001</v>
      </c>
      <c r="S12" s="206">
        <f t="shared" si="7"/>
        <v>8741.7134999999998</v>
      </c>
      <c r="T12" s="60">
        <f t="shared" si="1"/>
        <v>114.99999999999999</v>
      </c>
    </row>
    <row r="13" spans="1:20" ht="38.25">
      <c r="A13" s="7" t="s">
        <v>2326</v>
      </c>
      <c r="B13" s="9">
        <v>44560</v>
      </c>
      <c r="C13" s="7" t="s">
        <v>1613</v>
      </c>
      <c r="D13" s="7" t="s">
        <v>2325</v>
      </c>
      <c r="E13" s="7" t="s">
        <v>1605</v>
      </c>
      <c r="F13" s="10">
        <v>3500</v>
      </c>
      <c r="G13" s="129">
        <v>0.02</v>
      </c>
      <c r="H13" s="53">
        <v>11018420</v>
      </c>
      <c r="I13" s="99">
        <f t="shared" si="0"/>
        <v>62.962399999999995</v>
      </c>
      <c r="J13" s="59">
        <v>9.42</v>
      </c>
      <c r="K13" s="59">
        <v>9.49</v>
      </c>
      <c r="L13" s="190">
        <f t="shared" si="2"/>
        <v>33215</v>
      </c>
      <c r="M13" s="22">
        <f t="shared" si="8"/>
        <v>34543.599999999999</v>
      </c>
      <c r="N13" s="22">
        <f t="shared" si="9"/>
        <v>35925.343999999997</v>
      </c>
      <c r="O13" s="56">
        <v>2721028.81</v>
      </c>
      <c r="P13" s="21">
        <f t="shared" si="4"/>
        <v>15.548736057142857</v>
      </c>
      <c r="Q13" s="132">
        <f t="shared" si="5"/>
        <v>10.833</v>
      </c>
      <c r="R13" s="132">
        <f t="shared" si="6"/>
        <v>10.913500000000001</v>
      </c>
      <c r="S13" s="206">
        <f t="shared" si="7"/>
        <v>38197.25</v>
      </c>
      <c r="T13" s="60">
        <f t="shared" si="1"/>
        <v>114.99999999999999</v>
      </c>
    </row>
    <row r="14" spans="1:20" ht="38.25">
      <c r="A14" s="3" t="s">
        <v>1983</v>
      </c>
      <c r="B14" s="5">
        <v>44182</v>
      </c>
      <c r="C14" s="3" t="s">
        <v>1980</v>
      </c>
      <c r="D14" s="3" t="s">
        <v>1981</v>
      </c>
      <c r="E14" s="3" t="s">
        <v>1982</v>
      </c>
      <c r="F14" s="6">
        <v>4900</v>
      </c>
      <c r="G14" s="129">
        <v>0.02</v>
      </c>
      <c r="H14" s="54">
        <v>4289117</v>
      </c>
      <c r="I14" s="99">
        <f t="shared" si="0"/>
        <v>17.506599999999999</v>
      </c>
      <c r="J14" s="59">
        <v>9.42</v>
      </c>
      <c r="K14" s="59">
        <v>9.49</v>
      </c>
      <c r="L14" s="190">
        <f t="shared" si="2"/>
        <v>46501</v>
      </c>
      <c r="M14" s="22">
        <f t="shared" si="8"/>
        <v>48361.04</v>
      </c>
      <c r="N14" s="22">
        <f t="shared" si="9"/>
        <v>50295.481599999999</v>
      </c>
      <c r="O14" s="56">
        <v>7219089.4900000002</v>
      </c>
      <c r="P14" s="21">
        <f t="shared" si="4"/>
        <v>29.465671387755101</v>
      </c>
      <c r="Q14" s="132">
        <f t="shared" si="5"/>
        <v>10.833</v>
      </c>
      <c r="R14" s="132">
        <f t="shared" si="6"/>
        <v>10.913500000000001</v>
      </c>
      <c r="S14" s="206">
        <f t="shared" si="7"/>
        <v>53476.15</v>
      </c>
      <c r="T14" s="60">
        <f t="shared" si="1"/>
        <v>115.00000000000001</v>
      </c>
    </row>
    <row r="15" spans="1:20" ht="63.75">
      <c r="A15" s="7" t="s">
        <v>312</v>
      </c>
      <c r="B15" s="9">
        <v>42607</v>
      </c>
      <c r="C15" s="7" t="s">
        <v>309</v>
      </c>
      <c r="D15" s="7" t="s">
        <v>310</v>
      </c>
      <c r="E15" s="7" t="s">
        <v>311</v>
      </c>
      <c r="F15" s="10">
        <v>1400</v>
      </c>
      <c r="G15" s="129">
        <v>0.02</v>
      </c>
      <c r="H15" s="53">
        <v>2110864</v>
      </c>
      <c r="I15" s="99">
        <f t="shared" si="0"/>
        <v>30.155200000000001</v>
      </c>
      <c r="J15" s="59">
        <v>9.42</v>
      </c>
      <c r="K15" s="59">
        <v>9.49</v>
      </c>
      <c r="L15" s="190">
        <f t="shared" si="2"/>
        <v>13286</v>
      </c>
      <c r="M15" s="22">
        <f t="shared" si="8"/>
        <v>13817.44</v>
      </c>
      <c r="N15" s="22">
        <f t="shared" si="9"/>
        <v>14370.1376</v>
      </c>
      <c r="O15" s="56">
        <v>2946567.14</v>
      </c>
      <c r="P15" s="21">
        <f t="shared" si="4"/>
        <v>42.09381628571429</v>
      </c>
      <c r="Q15" s="132">
        <f t="shared" si="5"/>
        <v>10.833</v>
      </c>
      <c r="R15" s="132">
        <f t="shared" si="6"/>
        <v>10.913500000000001</v>
      </c>
      <c r="S15" s="206">
        <f t="shared" si="7"/>
        <v>15278.900000000001</v>
      </c>
      <c r="T15" s="60">
        <f t="shared" si="1"/>
        <v>115.00000000000001</v>
      </c>
    </row>
    <row r="16" spans="1:20" ht="51">
      <c r="A16" s="3" t="s">
        <v>1446</v>
      </c>
      <c r="B16" s="5">
        <v>43641</v>
      </c>
      <c r="C16" s="3" t="s">
        <v>1443</v>
      </c>
      <c r="D16" s="3" t="s">
        <v>1444</v>
      </c>
      <c r="E16" s="3" t="s">
        <v>1445</v>
      </c>
      <c r="F16" s="6">
        <v>17400</v>
      </c>
      <c r="G16" s="129">
        <v>0.02</v>
      </c>
      <c r="H16" s="54">
        <v>15077970</v>
      </c>
      <c r="I16" s="99">
        <f t="shared" si="0"/>
        <v>17.331000000000003</v>
      </c>
      <c r="J16" s="59">
        <v>9.42</v>
      </c>
      <c r="K16" s="59">
        <v>9.49</v>
      </c>
      <c r="L16" s="190">
        <f t="shared" si="2"/>
        <v>165126</v>
      </c>
      <c r="M16" s="22">
        <f t="shared" si="8"/>
        <v>171731.04</v>
      </c>
      <c r="N16" s="22">
        <f t="shared" si="9"/>
        <v>178600.28160000002</v>
      </c>
      <c r="O16" s="56">
        <v>8282112.3200000003</v>
      </c>
      <c r="P16" s="21">
        <f t="shared" si="4"/>
        <v>9.5196693333333329</v>
      </c>
      <c r="Q16" s="132">
        <f t="shared" si="5"/>
        <v>10.833</v>
      </c>
      <c r="R16" s="132">
        <f t="shared" si="6"/>
        <v>10.913500000000001</v>
      </c>
      <c r="S16" s="206">
        <f t="shared" si="7"/>
        <v>188494.2</v>
      </c>
      <c r="T16" s="60">
        <f t="shared" si="1"/>
        <v>114.15173867228663</v>
      </c>
    </row>
    <row r="17" spans="1:20" ht="38.25">
      <c r="A17" s="3" t="s">
        <v>1992</v>
      </c>
      <c r="B17" s="5">
        <v>44186</v>
      </c>
      <c r="C17" s="3" t="s">
        <v>1990</v>
      </c>
      <c r="D17" s="3" t="s">
        <v>1991</v>
      </c>
      <c r="E17" s="3" t="s">
        <v>311</v>
      </c>
      <c r="F17" s="6">
        <v>11862</v>
      </c>
      <c r="G17" s="129">
        <v>0.02</v>
      </c>
      <c r="H17" s="54">
        <v>53506516.5</v>
      </c>
      <c r="I17" s="99">
        <f t="shared" si="0"/>
        <v>90.215000000000003</v>
      </c>
      <c r="J17" s="59">
        <v>9.42</v>
      </c>
      <c r="K17" s="59">
        <v>9.49</v>
      </c>
      <c r="L17" s="190">
        <f t="shared" si="2"/>
        <v>112570.38</v>
      </c>
      <c r="M17" s="22">
        <f t="shared" si="8"/>
        <v>117073.1952</v>
      </c>
      <c r="N17" s="22">
        <f t="shared" si="9"/>
        <v>121756.123008</v>
      </c>
      <c r="O17" s="56">
        <v>11436946.91</v>
      </c>
      <c r="P17" s="21">
        <f t="shared" si="4"/>
        <v>19.283336553700895</v>
      </c>
      <c r="Q17" s="132">
        <f t="shared" si="5"/>
        <v>10.833</v>
      </c>
      <c r="R17" s="132">
        <f t="shared" si="6"/>
        <v>10.913500000000001</v>
      </c>
      <c r="S17" s="206">
        <f t="shared" si="7"/>
        <v>129455.93700000001</v>
      </c>
      <c r="T17" s="60">
        <f t="shared" si="1"/>
        <v>114.99999999999999</v>
      </c>
    </row>
    <row r="18" spans="1:20" ht="38.25">
      <c r="A18" s="7" t="s">
        <v>2009</v>
      </c>
      <c r="B18" s="9">
        <v>44211</v>
      </c>
      <c r="C18" s="7" t="s">
        <v>2007</v>
      </c>
      <c r="D18" s="7" t="s">
        <v>2008</v>
      </c>
      <c r="E18" s="7" t="s">
        <v>311</v>
      </c>
      <c r="F18" s="10">
        <v>23426</v>
      </c>
      <c r="G18" s="129">
        <v>0.02</v>
      </c>
      <c r="H18" s="53">
        <v>20505480.579999998</v>
      </c>
      <c r="I18" s="99">
        <f t="shared" si="0"/>
        <v>17.506599999999999</v>
      </c>
      <c r="J18" s="59">
        <v>9.42</v>
      </c>
      <c r="K18" s="59">
        <v>9.49</v>
      </c>
      <c r="L18" s="190">
        <f t="shared" si="2"/>
        <v>222312.74</v>
      </c>
      <c r="M18" s="22">
        <f t="shared" si="8"/>
        <v>231205.24959999998</v>
      </c>
      <c r="N18" s="22">
        <f t="shared" si="9"/>
        <v>240453.45958399997</v>
      </c>
      <c r="O18" s="56">
        <v>29582692.219999999</v>
      </c>
      <c r="P18" s="21">
        <f t="shared" si="4"/>
        <v>25.256289780585671</v>
      </c>
      <c r="Q18" s="132">
        <f t="shared" si="5"/>
        <v>10.833</v>
      </c>
      <c r="R18" s="132">
        <f t="shared" si="6"/>
        <v>10.913500000000001</v>
      </c>
      <c r="S18" s="206">
        <f t="shared" si="7"/>
        <v>255659.65100000001</v>
      </c>
      <c r="T18" s="60">
        <f t="shared" si="1"/>
        <v>115.00000000000001</v>
      </c>
    </row>
    <row r="19" spans="1:20" ht="38.25">
      <c r="A19" s="7" t="s">
        <v>2030</v>
      </c>
      <c r="B19" s="9">
        <v>44221</v>
      </c>
      <c r="C19" s="7" t="s">
        <v>2028</v>
      </c>
      <c r="D19" s="7" t="s">
        <v>2029</v>
      </c>
      <c r="E19" s="7" t="s">
        <v>311</v>
      </c>
      <c r="F19" s="10">
        <v>37</v>
      </c>
      <c r="G19" s="129">
        <v>0.02</v>
      </c>
      <c r="H19" s="53">
        <v>175528</v>
      </c>
      <c r="I19" s="99">
        <f t="shared" si="0"/>
        <v>94.88</v>
      </c>
      <c r="J19" s="59">
        <v>9.42</v>
      </c>
      <c r="K19" s="59">
        <v>9.49</v>
      </c>
      <c r="L19" s="190">
        <f t="shared" si="2"/>
        <v>351.13</v>
      </c>
      <c r="M19" s="22">
        <f t="shared" si="8"/>
        <v>365.17520000000002</v>
      </c>
      <c r="N19" s="22">
        <f t="shared" si="9"/>
        <v>379.78220800000003</v>
      </c>
      <c r="O19" s="56">
        <v>77873.56</v>
      </c>
      <c r="P19" s="21">
        <f t="shared" si="4"/>
        <v>42.093816216216212</v>
      </c>
      <c r="Q19" s="132">
        <f t="shared" si="5"/>
        <v>10.833</v>
      </c>
      <c r="R19" s="132">
        <f t="shared" si="6"/>
        <v>10.913500000000001</v>
      </c>
      <c r="S19" s="206">
        <f t="shared" si="7"/>
        <v>403.79950000000002</v>
      </c>
      <c r="T19" s="60">
        <f t="shared" si="1"/>
        <v>115.00000000000001</v>
      </c>
    </row>
    <row r="20" spans="1:20" ht="51">
      <c r="A20" s="7" t="s">
        <v>2042</v>
      </c>
      <c r="B20" s="9">
        <v>44236</v>
      </c>
      <c r="C20" s="7" t="s">
        <v>2040</v>
      </c>
      <c r="D20" s="7" t="s">
        <v>2041</v>
      </c>
      <c r="E20" s="7" t="s">
        <v>311</v>
      </c>
      <c r="F20" s="10">
        <v>31</v>
      </c>
      <c r="G20" s="129">
        <v>0.02</v>
      </c>
      <c r="H20" s="53">
        <v>147064</v>
      </c>
      <c r="I20" s="99">
        <f t="shared" si="0"/>
        <v>94.88000000000001</v>
      </c>
      <c r="J20" s="59">
        <v>9.42</v>
      </c>
      <c r="K20" s="59">
        <v>9.49</v>
      </c>
      <c r="L20" s="190">
        <f t="shared" si="2"/>
        <v>294.19</v>
      </c>
      <c r="M20" s="22">
        <f t="shared" si="8"/>
        <v>305.95760000000001</v>
      </c>
      <c r="N20" s="22">
        <f t="shared" si="9"/>
        <v>318.19590400000004</v>
      </c>
      <c r="O20" s="56">
        <v>61916.85</v>
      </c>
      <c r="P20" s="21">
        <f t="shared" si="4"/>
        <v>39.946354838709674</v>
      </c>
      <c r="Q20" s="132">
        <f t="shared" si="5"/>
        <v>10.833</v>
      </c>
      <c r="R20" s="132">
        <f t="shared" si="6"/>
        <v>10.913500000000001</v>
      </c>
      <c r="S20" s="206">
        <f t="shared" si="7"/>
        <v>338.31850000000003</v>
      </c>
      <c r="T20" s="60">
        <f t="shared" si="1"/>
        <v>115.00000000000001</v>
      </c>
    </row>
    <row r="21" spans="1:20" ht="38.25">
      <c r="A21" s="3" t="s">
        <v>2073</v>
      </c>
      <c r="B21" s="5">
        <v>44278</v>
      </c>
      <c r="C21" s="3" t="s">
        <v>2071</v>
      </c>
      <c r="D21" s="3" t="s">
        <v>2072</v>
      </c>
      <c r="E21" s="3" t="s">
        <v>311</v>
      </c>
      <c r="F21" s="6">
        <v>30</v>
      </c>
      <c r="G21" s="129">
        <v>0.02</v>
      </c>
      <c r="H21" s="54">
        <v>148146.9</v>
      </c>
      <c r="I21" s="99">
        <f t="shared" si="0"/>
        <v>98.764600000000002</v>
      </c>
      <c r="J21" s="59">
        <v>9.42</v>
      </c>
      <c r="K21" s="59">
        <v>9.49</v>
      </c>
      <c r="L21" s="190">
        <f t="shared" si="2"/>
        <v>284.7</v>
      </c>
      <c r="M21" s="22">
        <f t="shared" si="8"/>
        <v>296.08799999999997</v>
      </c>
      <c r="N21" s="22">
        <f t="shared" si="9"/>
        <v>307.93151999999998</v>
      </c>
      <c r="O21" s="56">
        <v>60943.06</v>
      </c>
      <c r="P21" s="21">
        <f t="shared" si="4"/>
        <v>40.628706666666666</v>
      </c>
      <c r="Q21" s="132">
        <f t="shared" si="5"/>
        <v>10.833</v>
      </c>
      <c r="R21" s="132">
        <f t="shared" si="6"/>
        <v>10.913500000000001</v>
      </c>
      <c r="S21" s="206">
        <f t="shared" si="7"/>
        <v>327.40500000000003</v>
      </c>
      <c r="T21" s="60">
        <f t="shared" si="1"/>
        <v>115.00000000000001</v>
      </c>
    </row>
    <row r="22" spans="1:20" ht="38.25">
      <c r="A22" s="3" t="s">
        <v>2085</v>
      </c>
      <c r="B22" s="5">
        <v>44286</v>
      </c>
      <c r="C22" s="3" t="s">
        <v>2083</v>
      </c>
      <c r="D22" s="3" t="s">
        <v>2084</v>
      </c>
      <c r="E22" s="3" t="s">
        <v>311</v>
      </c>
      <c r="F22" s="6">
        <v>5594</v>
      </c>
      <c r="G22" s="129">
        <v>0.02</v>
      </c>
      <c r="H22" s="54">
        <v>17610583.280000001</v>
      </c>
      <c r="I22" s="99">
        <f t="shared" si="0"/>
        <v>62.962400000000002</v>
      </c>
      <c r="J22" s="59">
        <v>9.42</v>
      </c>
      <c r="K22" s="59">
        <v>9.49</v>
      </c>
      <c r="L22" s="190">
        <f t="shared" si="2"/>
        <v>53087.06</v>
      </c>
      <c r="M22" s="22">
        <f t="shared" si="8"/>
        <v>55210.542399999998</v>
      </c>
      <c r="N22" s="22">
        <f t="shared" si="9"/>
        <v>57418.964095999996</v>
      </c>
      <c r="O22" s="56">
        <v>4348981.4800000004</v>
      </c>
      <c r="P22" s="21">
        <f t="shared" si="4"/>
        <v>15.548736074365394</v>
      </c>
      <c r="Q22" s="132">
        <f t="shared" si="5"/>
        <v>10.833</v>
      </c>
      <c r="R22" s="132">
        <f t="shared" si="6"/>
        <v>10.913500000000001</v>
      </c>
      <c r="S22" s="206">
        <f t="shared" si="7"/>
        <v>61050.119000000006</v>
      </c>
      <c r="T22" s="60">
        <f t="shared" si="1"/>
        <v>115.00000000000001</v>
      </c>
    </row>
    <row r="23" spans="1:20" ht="38.25">
      <c r="A23" s="3" t="s">
        <v>2094</v>
      </c>
      <c r="B23" s="5">
        <v>44294</v>
      </c>
      <c r="C23" s="3" t="s">
        <v>1603</v>
      </c>
      <c r="D23" s="3" t="s">
        <v>1604</v>
      </c>
      <c r="E23" s="3" t="s">
        <v>311</v>
      </c>
      <c r="F23" s="6">
        <v>676</v>
      </c>
      <c r="G23" s="129">
        <v>0.02</v>
      </c>
      <c r="H23" s="54">
        <v>3206944</v>
      </c>
      <c r="I23" s="99">
        <f t="shared" si="0"/>
        <v>94.88000000000001</v>
      </c>
      <c r="J23" s="59">
        <v>9.42</v>
      </c>
      <c r="K23" s="59">
        <v>9.49</v>
      </c>
      <c r="L23" s="190">
        <f t="shared" si="2"/>
        <v>6415.24</v>
      </c>
      <c r="M23" s="22">
        <f t="shared" si="8"/>
        <v>6671.8495999999996</v>
      </c>
      <c r="N23" s="22">
        <f t="shared" si="9"/>
        <v>6938.7235839999994</v>
      </c>
      <c r="O23" s="56">
        <v>1350186.81</v>
      </c>
      <c r="P23" s="21">
        <f t="shared" si="4"/>
        <v>39.94635532544379</v>
      </c>
      <c r="Q23" s="132">
        <f t="shared" si="5"/>
        <v>10.833</v>
      </c>
      <c r="R23" s="132">
        <f t="shared" si="6"/>
        <v>10.913500000000001</v>
      </c>
      <c r="S23" s="206">
        <f t="shared" si="7"/>
        <v>7377.5260000000007</v>
      </c>
      <c r="T23" s="60">
        <f t="shared" si="1"/>
        <v>115.00000000000001</v>
      </c>
    </row>
    <row r="24" spans="1:20" ht="38.25">
      <c r="A24" s="7" t="s">
        <v>2141</v>
      </c>
      <c r="B24" s="9">
        <v>44369</v>
      </c>
      <c r="C24" s="7" t="s">
        <v>2139</v>
      </c>
      <c r="D24" s="7" t="s">
        <v>2140</v>
      </c>
      <c r="E24" s="7" t="s">
        <v>311</v>
      </c>
      <c r="F24" s="10">
        <v>9125</v>
      </c>
      <c r="G24" s="129">
        <v>0.02</v>
      </c>
      <c r="H24" s="53">
        <v>44438567.5</v>
      </c>
      <c r="I24" s="99">
        <f t="shared" si="0"/>
        <v>97.399599999999992</v>
      </c>
      <c r="J24" s="59">
        <v>9.42</v>
      </c>
      <c r="K24" s="59">
        <v>9.49</v>
      </c>
      <c r="L24" s="190">
        <f t="shared" si="2"/>
        <v>86596.25</v>
      </c>
      <c r="M24" s="22">
        <f t="shared" si="8"/>
        <v>90060.1</v>
      </c>
      <c r="N24" s="22">
        <f t="shared" si="9"/>
        <v>93662.504000000001</v>
      </c>
      <c r="O24" s="56">
        <v>10379402.050000001</v>
      </c>
      <c r="P24" s="21">
        <f t="shared" si="4"/>
        <v>22.749374356164388</v>
      </c>
      <c r="Q24" s="132">
        <f t="shared" si="5"/>
        <v>10.833</v>
      </c>
      <c r="R24" s="132">
        <f t="shared" si="6"/>
        <v>10.913500000000001</v>
      </c>
      <c r="S24" s="206">
        <f t="shared" si="7"/>
        <v>99585.687500000015</v>
      </c>
      <c r="T24" s="60">
        <f t="shared" si="1"/>
        <v>115.00000000000001</v>
      </c>
    </row>
    <row r="25" spans="1:20" ht="38.25">
      <c r="A25" s="3" t="s">
        <v>2144</v>
      </c>
      <c r="B25" s="5">
        <v>44369</v>
      </c>
      <c r="C25" s="3" t="s">
        <v>2142</v>
      </c>
      <c r="D25" s="3" t="s">
        <v>2143</v>
      </c>
      <c r="E25" s="3" t="s">
        <v>1445</v>
      </c>
      <c r="F25" s="6">
        <v>24880</v>
      </c>
      <c r="G25" s="129">
        <v>0.02</v>
      </c>
      <c r="H25" s="54">
        <v>118030720</v>
      </c>
      <c r="I25" s="99">
        <f t="shared" si="0"/>
        <v>94.88</v>
      </c>
      <c r="J25" s="59">
        <v>9.42</v>
      </c>
      <c r="K25" s="59">
        <v>9.49</v>
      </c>
      <c r="L25" s="190">
        <f t="shared" si="2"/>
        <v>236111.2</v>
      </c>
      <c r="M25" s="22">
        <f t="shared" si="8"/>
        <v>245555.64800000002</v>
      </c>
      <c r="N25" s="22">
        <f t="shared" si="9"/>
        <v>255377.87392000001</v>
      </c>
      <c r="O25" s="56">
        <v>29815959.579999998</v>
      </c>
      <c r="P25" s="21">
        <f t="shared" si="4"/>
        <v>23.967813167202575</v>
      </c>
      <c r="Q25" s="132">
        <f t="shared" si="5"/>
        <v>10.833</v>
      </c>
      <c r="R25" s="132">
        <f t="shared" si="6"/>
        <v>10.913500000000001</v>
      </c>
      <c r="S25" s="206">
        <f t="shared" si="7"/>
        <v>271527.88</v>
      </c>
      <c r="T25" s="60">
        <f t="shared" si="1"/>
        <v>114.99999999999999</v>
      </c>
    </row>
    <row r="26" spans="1:20" ht="38.25">
      <c r="A26" s="7" t="s">
        <v>2175</v>
      </c>
      <c r="B26" s="9">
        <v>44399</v>
      </c>
      <c r="C26" s="7" t="s">
        <v>2173</v>
      </c>
      <c r="D26" s="7" t="s">
        <v>2174</v>
      </c>
      <c r="E26" s="7" t="s">
        <v>311</v>
      </c>
      <c r="F26" s="10">
        <v>97</v>
      </c>
      <c r="G26" s="129">
        <v>0.02</v>
      </c>
      <c r="H26" s="53">
        <v>445113.59999999998</v>
      </c>
      <c r="I26" s="99">
        <f t="shared" si="0"/>
        <v>91.775999999999996</v>
      </c>
      <c r="J26" s="59">
        <v>9.42</v>
      </c>
      <c r="K26" s="59">
        <v>9.49</v>
      </c>
      <c r="L26" s="190">
        <f t="shared" si="2"/>
        <v>920.53</v>
      </c>
      <c r="M26" s="22">
        <f t="shared" si="8"/>
        <v>957.35119999999995</v>
      </c>
      <c r="N26" s="22">
        <f t="shared" si="9"/>
        <v>995.64524799999992</v>
      </c>
      <c r="O26" s="56">
        <v>175134.07</v>
      </c>
      <c r="P26" s="21">
        <f t="shared" si="4"/>
        <v>36.110117525773198</v>
      </c>
      <c r="Q26" s="132">
        <f t="shared" si="5"/>
        <v>10.833</v>
      </c>
      <c r="R26" s="132">
        <f t="shared" si="6"/>
        <v>10.913500000000001</v>
      </c>
      <c r="S26" s="206">
        <f t="shared" si="7"/>
        <v>1058.6095</v>
      </c>
      <c r="T26" s="60">
        <f t="shared" si="1"/>
        <v>115.00000000000001</v>
      </c>
    </row>
    <row r="27" spans="1:20" ht="38.25">
      <c r="A27" s="3" t="s">
        <v>2191</v>
      </c>
      <c r="B27" s="5">
        <v>44407</v>
      </c>
      <c r="C27" s="3" t="s">
        <v>2190</v>
      </c>
      <c r="D27" s="3" t="s">
        <v>2192</v>
      </c>
      <c r="E27" s="3" t="s">
        <v>311</v>
      </c>
      <c r="F27" s="6">
        <v>5450</v>
      </c>
      <c r="G27" s="129">
        <v>0.02</v>
      </c>
      <c r="H27" s="54">
        <v>24583587.5</v>
      </c>
      <c r="I27" s="99">
        <f t="shared" si="0"/>
        <v>90.215000000000003</v>
      </c>
      <c r="J27" s="59">
        <v>9.42</v>
      </c>
      <c r="K27" s="59">
        <v>9.49</v>
      </c>
      <c r="L27" s="190">
        <f t="shared" si="2"/>
        <v>51720.5</v>
      </c>
      <c r="M27" s="22">
        <f t="shared" si="8"/>
        <v>53789.32</v>
      </c>
      <c r="N27" s="22">
        <f t="shared" si="9"/>
        <v>55940.892800000001</v>
      </c>
      <c r="O27" s="56">
        <v>6130494.0800000001</v>
      </c>
      <c r="P27" s="21">
        <f t="shared" si="4"/>
        <v>22.497225981651379</v>
      </c>
      <c r="Q27" s="132">
        <f t="shared" si="5"/>
        <v>10.833</v>
      </c>
      <c r="R27" s="132">
        <f t="shared" si="6"/>
        <v>10.913500000000001</v>
      </c>
      <c r="S27" s="206">
        <f t="shared" si="7"/>
        <v>59478.575000000004</v>
      </c>
      <c r="T27" s="60">
        <f t="shared" si="1"/>
        <v>115.00000000000001</v>
      </c>
    </row>
    <row r="28" spans="1:20" ht="51">
      <c r="A28" s="3" t="s">
        <v>2202</v>
      </c>
      <c r="B28" s="5">
        <v>44441</v>
      </c>
      <c r="C28" s="3" t="s">
        <v>2200</v>
      </c>
      <c r="D28" s="3" t="s">
        <v>2201</v>
      </c>
      <c r="E28" s="3" t="s">
        <v>311</v>
      </c>
      <c r="F28" s="6">
        <v>5400</v>
      </c>
      <c r="G28" s="129">
        <v>0.02</v>
      </c>
      <c r="H28" s="54">
        <v>26666442</v>
      </c>
      <c r="I28" s="99">
        <f t="shared" si="0"/>
        <v>98.764599999999987</v>
      </c>
      <c r="J28" s="59">
        <v>9.42</v>
      </c>
      <c r="K28" s="59">
        <v>9.49</v>
      </c>
      <c r="L28" s="190">
        <f t="shared" si="2"/>
        <v>51246</v>
      </c>
      <c r="M28" s="22">
        <f t="shared" si="8"/>
        <v>53295.839999999997</v>
      </c>
      <c r="N28" s="22">
        <f t="shared" si="9"/>
        <v>55427.673599999995</v>
      </c>
      <c r="O28" s="56">
        <v>7678825.5899999999</v>
      </c>
      <c r="P28" s="21">
        <f t="shared" si="4"/>
        <v>28.44009477777778</v>
      </c>
      <c r="Q28" s="132">
        <f t="shared" si="5"/>
        <v>10.833</v>
      </c>
      <c r="R28" s="132">
        <f t="shared" si="6"/>
        <v>10.913500000000001</v>
      </c>
      <c r="S28" s="206">
        <f t="shared" si="7"/>
        <v>58932.9</v>
      </c>
      <c r="T28" s="60">
        <f t="shared" si="1"/>
        <v>115.00000000000001</v>
      </c>
    </row>
    <row r="29" spans="1:20" ht="38.25">
      <c r="A29" s="7" t="s">
        <v>2246</v>
      </c>
      <c r="B29" s="9">
        <v>44491</v>
      </c>
      <c r="C29" s="7" t="s">
        <v>2244</v>
      </c>
      <c r="D29" s="7" t="s">
        <v>2245</v>
      </c>
      <c r="E29" s="7" t="s">
        <v>1445</v>
      </c>
      <c r="F29" s="10">
        <v>393</v>
      </c>
      <c r="G29" s="129">
        <v>0.02</v>
      </c>
      <c r="H29" s="53">
        <v>629550.63</v>
      </c>
      <c r="I29" s="99">
        <f t="shared" si="0"/>
        <v>32.038200000000003</v>
      </c>
      <c r="J29" s="59">
        <v>9.42</v>
      </c>
      <c r="K29" s="59">
        <v>9.49</v>
      </c>
      <c r="L29" s="190">
        <f t="shared" si="2"/>
        <v>3729.57</v>
      </c>
      <c r="M29" s="22">
        <f t="shared" si="8"/>
        <v>3878.7528000000002</v>
      </c>
      <c r="N29" s="22">
        <f t="shared" si="9"/>
        <v>4033.902912</v>
      </c>
      <c r="O29" s="56">
        <v>856646.67</v>
      </c>
      <c r="P29" s="21">
        <f t="shared" si="4"/>
        <v>43.595250381679392</v>
      </c>
      <c r="Q29" s="132">
        <f t="shared" si="5"/>
        <v>10.833</v>
      </c>
      <c r="R29" s="132">
        <f t="shared" si="6"/>
        <v>10.913500000000001</v>
      </c>
      <c r="S29" s="206">
        <f t="shared" si="7"/>
        <v>4289.0055000000002</v>
      </c>
      <c r="T29" s="60">
        <f t="shared" si="1"/>
        <v>114.99999999999999</v>
      </c>
    </row>
    <row r="30" spans="1:20" ht="38.25">
      <c r="A30" s="7" t="s">
        <v>2322</v>
      </c>
      <c r="B30" s="9">
        <v>44560</v>
      </c>
      <c r="C30" s="7" t="s">
        <v>2320</v>
      </c>
      <c r="D30" s="7" t="s">
        <v>2321</v>
      </c>
      <c r="E30" s="7" t="s">
        <v>1445</v>
      </c>
      <c r="F30" s="10">
        <v>1041</v>
      </c>
      <c r="G30" s="129">
        <v>0.02</v>
      </c>
      <c r="H30" s="53">
        <v>5140697.43</v>
      </c>
      <c r="I30" s="99">
        <f t="shared" si="0"/>
        <v>98.764600000000002</v>
      </c>
      <c r="J30" s="59">
        <v>9.42</v>
      </c>
      <c r="K30" s="59">
        <v>9.49</v>
      </c>
      <c r="L30" s="190">
        <f t="shared" si="2"/>
        <v>9879.09</v>
      </c>
      <c r="M30" s="22">
        <f t="shared" si="8"/>
        <v>10274.2536</v>
      </c>
      <c r="N30" s="22">
        <f t="shared" si="9"/>
        <v>10685.223744000001</v>
      </c>
      <c r="O30" s="56">
        <v>2114724.19</v>
      </c>
      <c r="P30" s="21">
        <f t="shared" si="4"/>
        <v>40.628706820365032</v>
      </c>
      <c r="Q30" s="132">
        <f t="shared" si="5"/>
        <v>10.833</v>
      </c>
      <c r="R30" s="132">
        <f t="shared" si="6"/>
        <v>10.913500000000001</v>
      </c>
      <c r="S30" s="206">
        <f t="shared" si="7"/>
        <v>11360.953500000001</v>
      </c>
      <c r="T30" s="60">
        <f t="shared" si="1"/>
        <v>115.00000000000001</v>
      </c>
    </row>
    <row r="32" spans="1:20">
      <c r="L32" s="94">
        <f>SUM(L3:L30)</f>
        <v>1399423.87</v>
      </c>
      <c r="M32" s="94">
        <f t="shared" ref="M32:N32" si="10">SUM(M3:M30)</f>
        <v>1455400.8247999998</v>
      </c>
      <c r="N32" s="94">
        <f t="shared" si="10"/>
        <v>1513616.8577919998</v>
      </c>
      <c r="S32" s="95">
        <f t="shared" ref="S32" si="11">SUM(S3:S30)</f>
        <v>1607936.7504999998</v>
      </c>
      <c r="T32" s="60">
        <f>S32/L32*100</f>
        <v>114.89990881033063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10"/>
  <sheetViews>
    <sheetView topLeftCell="C1" workbookViewId="0">
      <selection activeCell="Q2" sqref="Q2"/>
    </sheetView>
  </sheetViews>
  <sheetFormatPr defaultColWidth="15.28515625" defaultRowHeight="15"/>
  <cols>
    <col min="4" max="4" width="9" customWidth="1"/>
    <col min="5" max="5" width="7.28515625" customWidth="1"/>
    <col min="7" max="7" width="11.42578125" customWidth="1"/>
    <col min="8" max="8" width="10.85546875" customWidth="1"/>
    <col min="9" max="9" width="9.85546875" customWidth="1"/>
  </cols>
  <sheetData>
    <row r="2" spans="1:18" ht="63.75">
      <c r="A2" s="178" t="s">
        <v>7</v>
      </c>
      <c r="B2" s="178" t="s">
        <v>2</v>
      </c>
      <c r="C2" s="178" t="s">
        <v>6</v>
      </c>
      <c r="D2" s="178" t="s">
        <v>2423</v>
      </c>
      <c r="E2" s="178" t="s">
        <v>2424</v>
      </c>
      <c r="F2" s="223" t="s">
        <v>2422</v>
      </c>
      <c r="G2" s="178" t="s">
        <v>2430</v>
      </c>
      <c r="H2" s="224" t="s">
        <v>2420</v>
      </c>
      <c r="I2" s="224" t="s">
        <v>2421</v>
      </c>
      <c r="J2" s="179" t="s">
        <v>2429</v>
      </c>
      <c r="K2" s="179" t="s">
        <v>2426</v>
      </c>
      <c r="L2" s="179" t="s">
        <v>2427</v>
      </c>
      <c r="M2" s="225" t="s">
        <v>2415</v>
      </c>
      <c r="N2" s="179" t="s">
        <v>2417</v>
      </c>
      <c r="O2" s="228" t="s">
        <v>2893</v>
      </c>
      <c r="P2" s="228" t="s">
        <v>2894</v>
      </c>
      <c r="Q2" s="178" t="s">
        <v>2917</v>
      </c>
      <c r="R2" s="179" t="s">
        <v>2910</v>
      </c>
    </row>
    <row r="3" spans="1:18" ht="75">
      <c r="A3" s="300" t="s">
        <v>2954</v>
      </c>
      <c r="B3" s="300" t="s">
        <v>2955</v>
      </c>
      <c r="C3" s="300" t="s">
        <v>2956</v>
      </c>
      <c r="D3" s="300" t="s">
        <v>2957</v>
      </c>
      <c r="E3" s="305">
        <v>0.01</v>
      </c>
      <c r="F3" s="302">
        <v>36500372.369999997</v>
      </c>
      <c r="G3" s="189">
        <f>F3*E3:E4/D3</f>
        <v>20.001299999999997</v>
      </c>
      <c r="H3" s="310">
        <v>39.590000000000003</v>
      </c>
      <c r="I3" s="310">
        <v>40.61</v>
      </c>
      <c r="J3" s="190">
        <f>IF(G3&gt;I3,D3*I3,IF(H3&gt;G3,D3*H3, IF(I3&gt;G3&gt;H3,D3*G3)))</f>
        <v>722477.91</v>
      </c>
      <c r="K3" s="190">
        <f>SUM(J3,J3*4%)</f>
        <v>751377.02640000009</v>
      </c>
      <c r="L3" s="190">
        <f>SUM(K3,K3*4%)</f>
        <v>781432.10745600006</v>
      </c>
      <c r="M3" s="304">
        <v>12143612.15</v>
      </c>
      <c r="N3" s="189">
        <f>M3*E3/D3</f>
        <v>6.6543986793796925</v>
      </c>
      <c r="O3" s="233">
        <f>SUM(H3,H3*15%)</f>
        <v>45.528500000000001</v>
      </c>
      <c r="P3" s="233">
        <f>SUM(I3,I3*15%)</f>
        <v>46.701499999999996</v>
      </c>
      <c r="Q3" s="190">
        <f>IF(N3&gt;P3,D3*P3,IF(O3&gt;N3,D3*O3, IF(P3&gt;N3&gt;O3,D3*N3)))</f>
        <v>830849.59649999999</v>
      </c>
      <c r="R3" s="227">
        <f t="shared" ref="R3" si="0">Q3/J3*100</f>
        <v>114.99999999999999</v>
      </c>
    </row>
    <row r="4" spans="1:18" ht="75">
      <c r="A4" s="300" t="s">
        <v>2958</v>
      </c>
      <c r="B4" s="300" t="s">
        <v>2959</v>
      </c>
      <c r="C4" s="300" t="s">
        <v>2956</v>
      </c>
      <c r="D4" s="300" t="s">
        <v>2960</v>
      </c>
      <c r="E4" s="305">
        <v>0.01</v>
      </c>
      <c r="F4" s="302">
        <v>47528826.479999997</v>
      </c>
      <c r="G4" s="189">
        <f t="shared" ref="G4:G8" si="1">F4*E4:E5/D4</f>
        <v>18.842700000000001</v>
      </c>
      <c r="H4" s="310">
        <v>39.590000000000003</v>
      </c>
      <c r="I4" s="310">
        <v>40.61</v>
      </c>
      <c r="J4" s="190">
        <f t="shared" ref="J4:J8" si="2">IF(G4&gt;I4,D4*I4,IF(H4&gt;G4,D4*H4, IF(I4&gt;G4&gt;H4,D4*G4)))</f>
        <v>998618.16</v>
      </c>
      <c r="K4" s="190">
        <f t="shared" ref="K4:L4" si="3">SUM(J4,J4*4%)</f>
        <v>1038562.8864000001</v>
      </c>
      <c r="L4" s="190">
        <f t="shared" si="3"/>
        <v>1080105.4018560001</v>
      </c>
      <c r="M4" s="304">
        <v>16785055.23</v>
      </c>
      <c r="N4" s="189">
        <f t="shared" ref="N4:N8" si="4">M4*E4/D4</f>
        <v>6.6543986798287351</v>
      </c>
      <c r="O4" s="233">
        <f t="shared" ref="O4:O8" si="5">SUM(H4,H4*15%)</f>
        <v>45.528500000000001</v>
      </c>
      <c r="P4" s="233">
        <f t="shared" ref="P4:P8" si="6">SUM(I4,I4*15%)</f>
        <v>46.701499999999996</v>
      </c>
      <c r="Q4" s="190">
        <f t="shared" ref="Q4:Q8" si="7">IF(N4&gt;P4,D4*P4,IF(O4&gt;N4,D4*O4, IF(P4&gt;N4&gt;O4,D4*N4)))</f>
        <v>1148410.8840000001</v>
      </c>
      <c r="R4" s="227">
        <f t="shared" ref="R4:R8" si="8">Q4/J4*100</f>
        <v>115.00000000000001</v>
      </c>
    </row>
    <row r="5" spans="1:18" ht="75">
      <c r="A5" s="300" t="s">
        <v>2961</v>
      </c>
      <c r="B5" s="300" t="s">
        <v>2962</v>
      </c>
      <c r="C5" s="300" t="s">
        <v>2956</v>
      </c>
      <c r="D5" s="300" t="s">
        <v>2963</v>
      </c>
      <c r="E5" s="305">
        <v>0.01</v>
      </c>
      <c r="F5" s="302">
        <v>10567421.880000001</v>
      </c>
      <c r="G5" s="189">
        <f t="shared" si="1"/>
        <v>20.467600000000004</v>
      </c>
      <c r="H5" s="310">
        <v>39.590000000000003</v>
      </c>
      <c r="I5" s="310">
        <v>40.61</v>
      </c>
      <c r="J5" s="190">
        <f t="shared" si="2"/>
        <v>204403.17</v>
      </c>
      <c r="K5" s="190">
        <f t="shared" ref="K5:L5" si="9">SUM(J5,J5*4%)</f>
        <v>212579.29680000001</v>
      </c>
      <c r="L5" s="190">
        <f t="shared" si="9"/>
        <v>221082.46867200002</v>
      </c>
      <c r="M5" s="304">
        <v>3435666.03</v>
      </c>
      <c r="N5" s="189">
        <f t="shared" si="4"/>
        <v>6.6543986635676928</v>
      </c>
      <c r="O5" s="233">
        <f t="shared" si="5"/>
        <v>45.528500000000001</v>
      </c>
      <c r="P5" s="233">
        <f t="shared" si="6"/>
        <v>46.701499999999996</v>
      </c>
      <c r="Q5" s="190">
        <f t="shared" si="7"/>
        <v>235063.64550000001</v>
      </c>
      <c r="R5" s="227">
        <f t="shared" si="8"/>
        <v>114.99999999999999</v>
      </c>
    </row>
    <row r="6" spans="1:18" ht="75">
      <c r="A6" s="300" t="s">
        <v>2964</v>
      </c>
      <c r="B6" s="300" t="s">
        <v>2965</v>
      </c>
      <c r="C6" s="300" t="s">
        <v>2956</v>
      </c>
      <c r="D6" s="300" t="s">
        <v>2966</v>
      </c>
      <c r="E6" s="305">
        <v>0.01</v>
      </c>
      <c r="F6" s="302">
        <v>36302933.039999999</v>
      </c>
      <c r="G6" s="189">
        <f t="shared" si="1"/>
        <v>20.110199999999999</v>
      </c>
      <c r="H6" s="310">
        <v>39.590000000000003</v>
      </c>
      <c r="I6" s="310">
        <v>40.61</v>
      </c>
      <c r="J6" s="190">
        <f t="shared" si="2"/>
        <v>714678.68</v>
      </c>
      <c r="K6" s="190">
        <f t="shared" ref="K6:L6" si="10">SUM(J6,J6*4%)</f>
        <v>743265.82720000006</v>
      </c>
      <c r="L6" s="190">
        <f t="shared" si="10"/>
        <v>772996.46028800006</v>
      </c>
      <c r="M6" s="304">
        <v>12012520.5</v>
      </c>
      <c r="N6" s="189">
        <f t="shared" si="4"/>
        <v>6.6543986815865281</v>
      </c>
      <c r="O6" s="233">
        <f t="shared" si="5"/>
        <v>45.528500000000001</v>
      </c>
      <c r="P6" s="233">
        <f t="shared" si="6"/>
        <v>46.701499999999996</v>
      </c>
      <c r="Q6" s="190">
        <f t="shared" si="7"/>
        <v>821880.48200000008</v>
      </c>
      <c r="R6" s="227">
        <f t="shared" si="8"/>
        <v>115.00000000000001</v>
      </c>
    </row>
    <row r="7" spans="1:18" ht="75">
      <c r="A7" s="300" t="s">
        <v>2967</v>
      </c>
      <c r="B7" s="300" t="s">
        <v>2968</v>
      </c>
      <c r="C7" s="300" t="s">
        <v>2956</v>
      </c>
      <c r="D7" s="300" t="s">
        <v>2969</v>
      </c>
      <c r="E7" s="305">
        <v>0.01</v>
      </c>
      <c r="F7" s="302">
        <v>19907191.140000001</v>
      </c>
      <c r="G7" s="189">
        <f t="shared" si="1"/>
        <v>17.712600000000002</v>
      </c>
      <c r="H7" s="310">
        <v>39.590000000000003</v>
      </c>
      <c r="I7" s="310">
        <v>40.61</v>
      </c>
      <c r="J7" s="190">
        <f t="shared" si="2"/>
        <v>444952.01</v>
      </c>
      <c r="K7" s="190">
        <f t="shared" ref="K7:L7" si="11">SUM(J7,J7*4%)</f>
        <v>462750.09039999999</v>
      </c>
      <c r="L7" s="190">
        <f t="shared" si="11"/>
        <v>481260.09401599999</v>
      </c>
      <c r="M7" s="304">
        <v>6017141.9699999997</v>
      </c>
      <c r="N7" s="189">
        <f t="shared" si="4"/>
        <v>5.3538054720170836</v>
      </c>
      <c r="O7" s="233">
        <f t="shared" si="5"/>
        <v>45.528500000000001</v>
      </c>
      <c r="P7" s="233">
        <f t="shared" si="6"/>
        <v>46.701499999999996</v>
      </c>
      <c r="Q7" s="190">
        <f t="shared" si="7"/>
        <v>511694.81150000001</v>
      </c>
      <c r="R7" s="227">
        <f t="shared" si="8"/>
        <v>114.99999999999999</v>
      </c>
    </row>
    <row r="8" spans="1:18" ht="75">
      <c r="A8" s="300" t="s">
        <v>2970</v>
      </c>
      <c r="B8" s="300" t="s">
        <v>2971</v>
      </c>
      <c r="C8" s="300" t="s">
        <v>2956</v>
      </c>
      <c r="D8" s="300" t="s">
        <v>2972</v>
      </c>
      <c r="E8" s="305">
        <v>0.01</v>
      </c>
      <c r="F8" s="302">
        <v>60482964.479999997</v>
      </c>
      <c r="G8" s="189">
        <f t="shared" si="1"/>
        <v>17.753599999999999</v>
      </c>
      <c r="H8" s="310">
        <v>39.590000000000003</v>
      </c>
      <c r="I8" s="310">
        <v>40.61</v>
      </c>
      <c r="J8" s="190">
        <f t="shared" si="2"/>
        <v>1348752.12</v>
      </c>
      <c r="K8" s="190">
        <f t="shared" ref="K8:L8" si="12">SUM(J8,J8*4%)</f>
        <v>1402702.2048000002</v>
      </c>
      <c r="L8" s="190">
        <f t="shared" si="12"/>
        <v>1458810.2929920002</v>
      </c>
      <c r="M8" s="304">
        <v>18239344.5</v>
      </c>
      <c r="N8" s="189">
        <f t="shared" si="4"/>
        <v>5.3538054772807326</v>
      </c>
      <c r="O8" s="233">
        <f t="shared" si="5"/>
        <v>45.528500000000001</v>
      </c>
      <c r="P8" s="233">
        <f t="shared" si="6"/>
        <v>46.701499999999996</v>
      </c>
      <c r="Q8" s="190">
        <f t="shared" si="7"/>
        <v>1551064.9380000001</v>
      </c>
      <c r="R8" s="227">
        <f t="shared" si="8"/>
        <v>114.99999999999999</v>
      </c>
    </row>
    <row r="10" spans="1:18">
      <c r="J10" s="234">
        <f>SUM(J5:J8)</f>
        <v>2712785.9800000004</v>
      </c>
      <c r="K10" s="234">
        <f t="shared" ref="K10:L10" si="13">SUM(K5:K8)</f>
        <v>2821297.4192000004</v>
      </c>
      <c r="L10" s="234">
        <f t="shared" si="13"/>
        <v>2934149.3159680003</v>
      </c>
      <c r="M10" s="212"/>
      <c r="N10" s="212"/>
      <c r="O10" s="212"/>
      <c r="P10" s="212"/>
      <c r="Q10" s="234">
        <f>SUM(Q5:Q8)</f>
        <v>3119703.8770000003</v>
      </c>
      <c r="R10" s="227">
        <f>Q10/J10*100</f>
        <v>114.99999999999999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T12"/>
  <sheetViews>
    <sheetView topLeftCell="D1" workbookViewId="0">
      <selection activeCell="Q3" sqref="Q3"/>
    </sheetView>
  </sheetViews>
  <sheetFormatPr defaultRowHeight="15"/>
  <cols>
    <col min="1" max="1" width="12.28515625" customWidth="1"/>
    <col min="2" max="2" width="12.7109375" customWidth="1"/>
    <col min="3" max="3" width="16.28515625" customWidth="1"/>
    <col min="4" max="4" width="16.7109375" customWidth="1"/>
    <col min="5" max="5" width="14.85546875" customWidth="1"/>
    <col min="6" max="6" width="10.85546875" customWidth="1"/>
    <col min="7" max="7" width="11.7109375" customWidth="1"/>
    <col min="8" max="8" width="19.85546875" customWidth="1"/>
    <col min="9" max="9" width="11.140625" customWidth="1"/>
    <col min="10" max="10" width="7" customWidth="1"/>
    <col min="11" max="11" width="8.5703125" customWidth="1"/>
    <col min="12" max="12" width="15.140625" customWidth="1"/>
    <col min="13" max="13" width="13.28515625" customWidth="1"/>
    <col min="14" max="14" width="13.42578125" customWidth="1"/>
    <col min="15" max="15" width="14.85546875" customWidth="1"/>
    <col min="16" max="16" width="8.42578125" customWidth="1"/>
    <col min="19" max="19" width="13" customWidth="1"/>
  </cols>
  <sheetData>
    <row r="2" spans="1:20" ht="51">
      <c r="A2" s="28" t="s">
        <v>7</v>
      </c>
      <c r="B2" s="28" t="s">
        <v>0</v>
      </c>
      <c r="C2" s="28" t="s">
        <v>2</v>
      </c>
      <c r="D2" s="28" t="s">
        <v>0</v>
      </c>
      <c r="E2" s="28" t="s">
        <v>6</v>
      </c>
      <c r="F2" s="28" t="s">
        <v>2423</v>
      </c>
      <c r="G2" s="28" t="s">
        <v>2424</v>
      </c>
      <c r="H2" s="126" t="s">
        <v>2422</v>
      </c>
      <c r="I2" s="28" t="s">
        <v>2430</v>
      </c>
      <c r="J2" s="19" t="s">
        <v>2420</v>
      </c>
      <c r="K2" s="19" t="s">
        <v>2421</v>
      </c>
      <c r="L2" s="19" t="s">
        <v>2429</v>
      </c>
      <c r="M2" s="19" t="s">
        <v>2426</v>
      </c>
      <c r="N2" s="19" t="s">
        <v>2427</v>
      </c>
      <c r="O2" s="87" t="s">
        <v>2415</v>
      </c>
      <c r="P2" s="20" t="s">
        <v>2417</v>
      </c>
      <c r="Q2" s="127" t="s">
        <v>2893</v>
      </c>
      <c r="R2" s="127" t="s">
        <v>2894</v>
      </c>
      <c r="S2" s="28" t="s">
        <v>2917</v>
      </c>
      <c r="T2" s="19" t="s">
        <v>2916</v>
      </c>
    </row>
    <row r="3" spans="1:20" ht="63.75">
      <c r="A3" s="7" t="s">
        <v>1841</v>
      </c>
      <c r="B3" s="9">
        <v>44068</v>
      </c>
      <c r="C3" s="7" t="s">
        <v>167</v>
      </c>
      <c r="D3" s="7" t="s">
        <v>753</v>
      </c>
      <c r="E3" s="7" t="s">
        <v>1840</v>
      </c>
      <c r="F3" s="10">
        <v>5776</v>
      </c>
      <c r="G3" s="129">
        <v>0.13300000000000001</v>
      </c>
      <c r="H3" s="53">
        <v>5219078.08</v>
      </c>
      <c r="I3" s="99">
        <f t="shared" ref="I3:I6" si="0">PRODUCT(H3,G3)/F3</f>
        <v>120.17614</v>
      </c>
      <c r="J3" s="41">
        <v>32.53</v>
      </c>
      <c r="K3" s="41">
        <v>34.81</v>
      </c>
      <c r="L3" s="190">
        <f>IF(I3&gt;K3,F3*K3,IF(J3&gt;I3,F3*J3, IF(K3&gt;I3&gt;J3,F3*I3)))</f>
        <v>201062.56000000003</v>
      </c>
      <c r="M3" s="22">
        <f>SUM(L3,L3*4%)</f>
        <v>209105.06240000002</v>
      </c>
      <c r="N3" s="22">
        <f>SUM(M3,M3*4%)</f>
        <v>217469.26489600004</v>
      </c>
      <c r="O3" s="34">
        <v>1975062.72</v>
      </c>
      <c r="P3" s="21">
        <f>O3*G3/F3</f>
        <v>45.47841789473685</v>
      </c>
      <c r="Q3" s="132">
        <f>SUM(J3,J3*15%)</f>
        <v>37.409500000000001</v>
      </c>
      <c r="R3" s="132">
        <f>SUM(K3,K3*15%)</f>
        <v>40.031500000000001</v>
      </c>
      <c r="S3" s="206">
        <f>IF(P3&gt;R3,F3*R3,IF(Q3&gt;P3,F3*Q3, IF(R3&gt;P3&gt;Q3,F3*P3)))</f>
        <v>231221.94400000002</v>
      </c>
      <c r="T3" s="60">
        <f>S3/L3*100</f>
        <v>114.99999999999999</v>
      </c>
    </row>
    <row r="4" spans="1:20" ht="63.75">
      <c r="A4" s="3" t="s">
        <v>1842</v>
      </c>
      <c r="B4" s="5">
        <v>44068</v>
      </c>
      <c r="C4" s="3" t="s">
        <v>167</v>
      </c>
      <c r="D4" s="3" t="s">
        <v>753</v>
      </c>
      <c r="E4" s="3" t="s">
        <v>1840</v>
      </c>
      <c r="F4" s="6">
        <v>9846</v>
      </c>
      <c r="G4" s="129">
        <v>0.13300000000000001</v>
      </c>
      <c r="H4" s="54">
        <v>13850762.039999999</v>
      </c>
      <c r="I4" s="99">
        <f t="shared" si="0"/>
        <v>187.09641999999999</v>
      </c>
      <c r="J4" s="41">
        <v>32.53</v>
      </c>
      <c r="K4" s="41">
        <v>34.81</v>
      </c>
      <c r="L4" s="190">
        <f t="shared" ref="L4:L6" si="1">IF(I4&gt;K4,F4*K4,IF(J4&gt;I4,F4*J4, IF(K4&gt;I4&gt;J4,F4*I4)))</f>
        <v>342739.26</v>
      </c>
      <c r="M4" s="22">
        <f t="shared" ref="M4:N6" si="2">SUM(L4,L4*4%)</f>
        <v>356448.83040000004</v>
      </c>
      <c r="N4" s="22">
        <f t="shared" si="2"/>
        <v>370706.78361600003</v>
      </c>
      <c r="O4" s="34">
        <v>3030093.62</v>
      </c>
      <c r="P4" s="21">
        <f t="shared" ref="P4:P6" si="3">O4*G4/F4</f>
        <v>40.930576016656509</v>
      </c>
      <c r="Q4" s="132">
        <f t="shared" ref="Q4:Q6" si="4">SUM(J4,J4*15%)</f>
        <v>37.409500000000001</v>
      </c>
      <c r="R4" s="132">
        <f t="shared" ref="R4:R6" si="5">SUM(K4,K4*15%)</f>
        <v>40.031500000000001</v>
      </c>
      <c r="S4" s="206">
        <f t="shared" ref="S4:S6" si="6">IF(P4&gt;R4,F4*R4,IF(Q4&gt;P4,F4*Q4, IF(R4&gt;P4&gt;Q4,F4*P4)))</f>
        <v>394150.14900000003</v>
      </c>
      <c r="T4" s="60">
        <f>S4/L4*100</f>
        <v>115.00000000000001</v>
      </c>
    </row>
    <row r="5" spans="1:20" ht="38.25">
      <c r="A5" s="3" t="s">
        <v>323</v>
      </c>
      <c r="B5" s="5">
        <v>42620</v>
      </c>
      <c r="C5" s="3" t="s">
        <v>320</v>
      </c>
      <c r="D5" s="3" t="s">
        <v>321</v>
      </c>
      <c r="E5" s="3" t="s">
        <v>322</v>
      </c>
      <c r="F5" s="6">
        <v>3523</v>
      </c>
      <c r="G5" s="129">
        <v>0.13300000000000001</v>
      </c>
      <c r="H5" s="54">
        <v>5348512.91</v>
      </c>
      <c r="I5" s="99">
        <f t="shared" si="0"/>
        <v>201.91661000000002</v>
      </c>
      <c r="J5" s="41">
        <v>32.53</v>
      </c>
      <c r="K5" s="41">
        <v>34.81</v>
      </c>
      <c r="L5" s="190">
        <f t="shared" si="1"/>
        <v>122635.63</v>
      </c>
      <c r="M5" s="22">
        <f t="shared" si="2"/>
        <v>127541.0552</v>
      </c>
      <c r="N5" s="22">
        <f t="shared" si="2"/>
        <v>132642.69740800001</v>
      </c>
      <c r="O5" s="34">
        <v>1497158.51</v>
      </c>
      <c r="P5" s="21">
        <f t="shared" si="3"/>
        <v>56.520602279307411</v>
      </c>
      <c r="Q5" s="132">
        <f t="shared" si="4"/>
        <v>37.409500000000001</v>
      </c>
      <c r="R5" s="132">
        <f t="shared" si="5"/>
        <v>40.031500000000001</v>
      </c>
      <c r="S5" s="206">
        <f t="shared" si="6"/>
        <v>141030.97450000001</v>
      </c>
      <c r="T5" s="60">
        <f>S5/L5*100</f>
        <v>115.00000000000001</v>
      </c>
    </row>
    <row r="6" spans="1:20" ht="63.75">
      <c r="A6" s="3" t="s">
        <v>1464</v>
      </c>
      <c r="B6" s="5">
        <v>43655</v>
      </c>
      <c r="C6" s="3" t="s">
        <v>167</v>
      </c>
      <c r="D6" s="3" t="s">
        <v>753</v>
      </c>
      <c r="E6" s="3" t="s">
        <v>1840</v>
      </c>
      <c r="F6" s="6">
        <v>1400937</v>
      </c>
      <c r="G6" s="129">
        <v>0.13300000000000001</v>
      </c>
      <c r="H6" s="54">
        <v>5808775129.9499998</v>
      </c>
      <c r="I6" s="99">
        <f t="shared" si="0"/>
        <v>551.46455000000003</v>
      </c>
      <c r="J6" s="41">
        <v>32.53</v>
      </c>
      <c r="K6" s="41">
        <v>34.81</v>
      </c>
      <c r="L6" s="190">
        <f t="shared" si="1"/>
        <v>48766616.970000006</v>
      </c>
      <c r="M6" s="22">
        <f t="shared" si="2"/>
        <v>50717281.648800008</v>
      </c>
      <c r="N6" s="22">
        <f t="shared" si="2"/>
        <v>52745972.914752007</v>
      </c>
      <c r="O6" s="34">
        <v>410606218.48000002</v>
      </c>
      <c r="P6" s="21">
        <f t="shared" si="3"/>
        <v>38.981500993863399</v>
      </c>
      <c r="Q6" s="132">
        <f t="shared" si="4"/>
        <v>37.409500000000001</v>
      </c>
      <c r="R6" s="132">
        <f t="shared" si="5"/>
        <v>40.031500000000001</v>
      </c>
      <c r="S6" s="206">
        <f t="shared" si="6"/>
        <v>54610627.057840012</v>
      </c>
      <c r="T6" s="60">
        <f>S6/L6*100</f>
        <v>111.9836282501103</v>
      </c>
    </row>
    <row r="8" spans="1:20">
      <c r="L8" s="61">
        <f>SUM(L3:L6)</f>
        <v>49433054.420000009</v>
      </c>
      <c r="M8" s="61">
        <f t="shared" ref="M8:N8" si="7">SUM(M3:M6)</f>
        <v>51410376.596800007</v>
      </c>
      <c r="N8" s="61">
        <f t="shared" si="7"/>
        <v>53466791.660672009</v>
      </c>
      <c r="S8" s="61">
        <f t="shared" ref="S8" si="8">SUM(S3:S6)</f>
        <v>55377030.125340015</v>
      </c>
      <c r="T8" s="60">
        <f>S8/L8*100</f>
        <v>112.02429381530416</v>
      </c>
    </row>
    <row r="11" spans="1:20">
      <c r="O11" s="197" t="s">
        <v>2918</v>
      </c>
    </row>
    <row r="12" spans="1:20">
      <c r="R12">
        <f>S6*0.31</f>
        <v>16929294.387930404</v>
      </c>
    </row>
  </sheetData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T7"/>
  <sheetViews>
    <sheetView topLeftCell="C1" workbookViewId="0">
      <selection activeCell="L7" sqref="L7:T7"/>
    </sheetView>
  </sheetViews>
  <sheetFormatPr defaultRowHeight="15"/>
  <cols>
    <col min="1" max="1" width="12.140625" customWidth="1"/>
    <col min="2" max="2" width="12" customWidth="1"/>
    <col min="3" max="3" width="18.85546875" customWidth="1"/>
    <col min="5" max="5" width="14.42578125" customWidth="1"/>
    <col min="6" max="6" width="11.140625" customWidth="1"/>
    <col min="8" max="8" width="13.85546875" customWidth="1"/>
    <col min="9" max="9" width="12.42578125" customWidth="1"/>
    <col min="12" max="12" width="13.85546875" customWidth="1"/>
    <col min="13" max="13" width="13.5703125" customWidth="1"/>
    <col min="14" max="14" width="13.140625" customWidth="1"/>
    <col min="15" max="15" width="15" customWidth="1"/>
    <col min="16" max="16" width="12" customWidth="1"/>
    <col min="19" max="19" width="12.85546875" customWidth="1"/>
  </cols>
  <sheetData>
    <row r="2" spans="1:20" ht="63.75">
      <c r="A2" s="28" t="s">
        <v>7</v>
      </c>
      <c r="B2" s="28" t="s">
        <v>0</v>
      </c>
      <c r="C2" s="28" t="s">
        <v>2</v>
      </c>
      <c r="D2" s="28" t="s">
        <v>0</v>
      </c>
      <c r="E2" s="28" t="s">
        <v>6</v>
      </c>
      <c r="F2" s="28" t="s">
        <v>2423</v>
      </c>
      <c r="G2" s="28" t="s">
        <v>2424</v>
      </c>
      <c r="H2" s="126" t="s">
        <v>2422</v>
      </c>
      <c r="I2" s="28" t="s">
        <v>2430</v>
      </c>
      <c r="J2" s="19" t="s">
        <v>2420</v>
      </c>
      <c r="K2" s="19" t="s">
        <v>2421</v>
      </c>
      <c r="L2" s="19" t="s">
        <v>2429</v>
      </c>
      <c r="M2" s="19" t="s">
        <v>2426</v>
      </c>
      <c r="N2" s="19" t="s">
        <v>2427</v>
      </c>
      <c r="O2" s="87" t="s">
        <v>2415</v>
      </c>
      <c r="P2" s="20" t="s">
        <v>2417</v>
      </c>
      <c r="Q2" s="127" t="s">
        <v>2434</v>
      </c>
      <c r="R2" s="125" t="s">
        <v>2435</v>
      </c>
      <c r="S2" s="28" t="s">
        <v>2917</v>
      </c>
      <c r="T2" s="19" t="s">
        <v>2432</v>
      </c>
    </row>
    <row r="3" spans="1:20" ht="89.25">
      <c r="A3" s="3" t="s">
        <v>397</v>
      </c>
      <c r="B3" s="5">
        <v>42662</v>
      </c>
      <c r="C3" s="3" t="s">
        <v>17</v>
      </c>
      <c r="D3" s="3" t="s">
        <v>18</v>
      </c>
      <c r="E3" s="3" t="s">
        <v>396</v>
      </c>
      <c r="F3" s="6">
        <v>1214</v>
      </c>
      <c r="G3" s="129">
        <v>2.1000000000000001E-2</v>
      </c>
      <c r="H3" s="65">
        <v>1062650.6200000001</v>
      </c>
      <c r="I3" s="99">
        <f t="shared" ref="I3:I5" si="0">PRODUCT(H3,G3)/F3</f>
        <v>18.381930000000004</v>
      </c>
      <c r="J3" s="41">
        <v>18.38</v>
      </c>
      <c r="K3" s="41">
        <v>18.850000000000001</v>
      </c>
      <c r="L3" s="22">
        <f>PRODUCT(J3,F3)</f>
        <v>22313.32</v>
      </c>
      <c r="M3" s="22">
        <f>SUM(L3,L3*4%)</f>
        <v>23205.852800000001</v>
      </c>
      <c r="N3" s="22">
        <f>SUM(M3,M3*4%)</f>
        <v>24134.086911999999</v>
      </c>
      <c r="O3" s="298">
        <v>1748361.6</v>
      </c>
      <c r="P3" s="21">
        <f>O3*G3/F3</f>
        <v>30.243487314662278</v>
      </c>
      <c r="Q3" s="132">
        <f t="shared" ref="Q3:R5" si="1">SUM(J3,J3*10%)</f>
        <v>20.218</v>
      </c>
      <c r="R3" s="132">
        <f t="shared" si="1"/>
        <v>20.735000000000003</v>
      </c>
      <c r="S3" s="206">
        <f>IF(P3&gt;R3,F3*R3,IF(Q3&gt;P3,F3*Q3, IF(R3&gt;P3&gt;Q3,F3*P3)))</f>
        <v>25172.290000000005</v>
      </c>
      <c r="T3" s="60">
        <f>S3/L3*100</f>
        <v>112.81284004352558</v>
      </c>
    </row>
    <row r="4" spans="1:20" ht="89.25">
      <c r="A4" s="3" t="s">
        <v>486</v>
      </c>
      <c r="B4" s="5">
        <v>42716</v>
      </c>
      <c r="C4" s="3" t="s">
        <v>17</v>
      </c>
      <c r="D4" s="3" t="s">
        <v>18</v>
      </c>
      <c r="E4" s="3" t="s">
        <v>396</v>
      </c>
      <c r="F4" s="6">
        <v>86994</v>
      </c>
      <c r="G4" s="129">
        <v>2.1000000000000001E-2</v>
      </c>
      <c r="H4" s="65">
        <v>76148458.019999996</v>
      </c>
      <c r="I4" s="99">
        <f t="shared" si="0"/>
        <v>18.381930000000001</v>
      </c>
      <c r="J4" s="41">
        <v>18.38</v>
      </c>
      <c r="K4" s="41">
        <v>18.850000000000001</v>
      </c>
      <c r="L4" s="22">
        <f>PRODUCT(J4,F4)</f>
        <v>1598949.72</v>
      </c>
      <c r="M4" s="22">
        <f t="shared" ref="M4:N5" si="2">SUM(L4,L4*4%)</f>
        <v>1662907.7087999999</v>
      </c>
      <c r="N4" s="22">
        <f t="shared" si="2"/>
        <v>1729424.017152</v>
      </c>
      <c r="O4" s="298">
        <v>125285806.41</v>
      </c>
      <c r="P4" s="21">
        <f t="shared" ref="P4:P5" si="3">O4*G4/F4</f>
        <v>30.243487304986548</v>
      </c>
      <c r="Q4" s="132">
        <f t="shared" si="1"/>
        <v>20.218</v>
      </c>
      <c r="R4" s="132">
        <f t="shared" si="1"/>
        <v>20.735000000000003</v>
      </c>
      <c r="S4" s="206">
        <f t="shared" ref="S4:S5" si="4">IF(P4&gt;R4,F4*R4,IF(Q4&gt;P4,F4*Q4, IF(R4&gt;P4&gt;Q4,F4*P4)))</f>
        <v>1803820.5900000003</v>
      </c>
      <c r="T4" s="60">
        <f t="shared" ref="T4:T5" si="5">S4/L4*100</f>
        <v>112.81284004352558</v>
      </c>
    </row>
    <row r="5" spans="1:20" ht="51">
      <c r="A5" s="7" t="s">
        <v>1006</v>
      </c>
      <c r="B5" s="9">
        <v>43175</v>
      </c>
      <c r="C5" s="7" t="s">
        <v>17</v>
      </c>
      <c r="D5" s="7" t="s">
        <v>1004</v>
      </c>
      <c r="E5" s="7" t="s">
        <v>1005</v>
      </c>
      <c r="F5" s="10">
        <v>48783</v>
      </c>
      <c r="G5" s="129">
        <v>2.1000000000000001E-2</v>
      </c>
      <c r="H5" s="64">
        <v>27477024.75</v>
      </c>
      <c r="I5" s="99">
        <f t="shared" si="0"/>
        <v>11.828249999999999</v>
      </c>
      <c r="J5" s="41">
        <v>18.38</v>
      </c>
      <c r="K5" s="41">
        <v>18.850000000000001</v>
      </c>
      <c r="L5" s="22">
        <f>PRODUCT(J5,F5)</f>
        <v>896631.53999999992</v>
      </c>
      <c r="M5" s="22">
        <f t="shared" si="2"/>
        <v>932496.80159999989</v>
      </c>
      <c r="N5" s="22">
        <f t="shared" si="2"/>
        <v>969796.67366399989</v>
      </c>
      <c r="O5" s="298">
        <v>70255621.010000005</v>
      </c>
      <c r="P5" s="21">
        <f t="shared" si="3"/>
        <v>30.243487305208784</v>
      </c>
      <c r="Q5" s="132">
        <f t="shared" si="1"/>
        <v>20.218</v>
      </c>
      <c r="R5" s="132">
        <f t="shared" si="1"/>
        <v>20.735000000000003</v>
      </c>
      <c r="S5" s="206">
        <f t="shared" si="4"/>
        <v>1011515.5050000001</v>
      </c>
      <c r="T5" s="60">
        <f t="shared" si="5"/>
        <v>112.81284004352558</v>
      </c>
    </row>
    <row r="7" spans="1:20">
      <c r="L7" s="61">
        <f>SUM(L3:L5)</f>
        <v>2517894.58</v>
      </c>
      <c r="M7" s="61">
        <f>SUM(M3:M5)</f>
        <v>2618610.3631999996</v>
      </c>
      <c r="N7" s="61">
        <f>SUM(N3:N5)</f>
        <v>2723354.7777279997</v>
      </c>
      <c r="S7" s="61">
        <f>SUM(S3:S5)</f>
        <v>2840508.3850000007</v>
      </c>
      <c r="T7" s="60">
        <f>S7/L7*100</f>
        <v>112.81284004352558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U16"/>
  <sheetViews>
    <sheetView topLeftCell="E1" workbookViewId="0">
      <selection activeCell="S2" sqref="S2:T2"/>
    </sheetView>
  </sheetViews>
  <sheetFormatPr defaultRowHeight="15"/>
  <cols>
    <col min="1" max="1" width="12.5703125" style="148" customWidth="1"/>
    <col min="2" max="2" width="12.7109375" style="148" customWidth="1"/>
    <col min="3" max="3" width="20.28515625" style="148" customWidth="1"/>
    <col min="4" max="4" width="20.140625" style="148" customWidth="1"/>
    <col min="5" max="5" width="14.5703125" style="148" customWidth="1"/>
    <col min="6" max="6" width="9.5703125" style="148" customWidth="1"/>
    <col min="7" max="7" width="9" style="148" customWidth="1"/>
    <col min="8" max="8" width="15" style="148" customWidth="1"/>
    <col min="9" max="9" width="9.7109375" style="148" customWidth="1"/>
    <col min="10" max="11" width="9.140625" style="148"/>
    <col min="12" max="12" width="12.28515625" style="148" customWidth="1"/>
    <col min="13" max="14" width="12.5703125" style="148" customWidth="1"/>
    <col min="15" max="15" width="20.28515625" style="148" customWidth="1"/>
    <col min="16" max="16" width="12" style="148" customWidth="1"/>
    <col min="17" max="18" width="9.140625" style="148"/>
    <col min="19" max="19" width="13.85546875" style="148" customWidth="1"/>
    <col min="20" max="20" width="12.85546875" style="148" customWidth="1"/>
    <col min="21" max="16384" width="9.140625" style="148"/>
  </cols>
  <sheetData>
    <row r="1" spans="1:21" ht="64.5">
      <c r="A1" s="149" t="s">
        <v>7</v>
      </c>
      <c r="B1" s="149" t="s">
        <v>0</v>
      </c>
      <c r="C1" s="149" t="s">
        <v>2</v>
      </c>
      <c r="D1" s="149" t="s">
        <v>0</v>
      </c>
      <c r="E1" s="149" t="s">
        <v>6</v>
      </c>
      <c r="F1" s="149" t="s">
        <v>2423</v>
      </c>
      <c r="G1" s="149" t="s">
        <v>2424</v>
      </c>
      <c r="H1" s="150" t="s">
        <v>2422</v>
      </c>
      <c r="I1" s="149" t="s">
        <v>2430</v>
      </c>
      <c r="J1" s="144" t="s">
        <v>2420</v>
      </c>
      <c r="K1" s="144" t="s">
        <v>2421</v>
      </c>
      <c r="L1" s="144" t="s">
        <v>2429</v>
      </c>
      <c r="M1" s="144" t="s">
        <v>2426</v>
      </c>
      <c r="N1" s="144" t="s">
        <v>2427</v>
      </c>
      <c r="O1" s="151" t="s">
        <v>2415</v>
      </c>
      <c r="P1" s="143" t="s">
        <v>2417</v>
      </c>
      <c r="Q1" s="152" t="s">
        <v>2434</v>
      </c>
      <c r="R1" s="153" t="s">
        <v>2435</v>
      </c>
      <c r="S1" s="149" t="s">
        <v>2433</v>
      </c>
      <c r="T1" s="144" t="s">
        <v>2432</v>
      </c>
    </row>
    <row r="2" spans="1:21" ht="39">
      <c r="A2" s="160" t="s">
        <v>1555</v>
      </c>
      <c r="B2" s="161">
        <v>43753</v>
      </c>
      <c r="C2" s="160" t="s">
        <v>1553</v>
      </c>
      <c r="D2" s="160" t="s">
        <v>1249</v>
      </c>
      <c r="E2" s="160" t="s">
        <v>1554</v>
      </c>
      <c r="F2" s="147">
        <v>2200</v>
      </c>
      <c r="G2" s="156">
        <v>2.24E-2</v>
      </c>
      <c r="H2" s="147">
        <v>1925726</v>
      </c>
      <c r="I2" s="157">
        <f t="shared" ref="I2:I14" si="0">PRODUCT(H2,G2)/F2</f>
        <v>19.607392000000001</v>
      </c>
      <c r="J2" s="158">
        <v>28.28</v>
      </c>
      <c r="K2" s="158">
        <v>29.01</v>
      </c>
      <c r="L2" s="146">
        <f>PRODUCT(J2,F2)</f>
        <v>62216</v>
      </c>
      <c r="M2" s="146">
        <f>SUM(L2,L2*4%)</f>
        <v>64704.639999999999</v>
      </c>
      <c r="N2" s="146">
        <f>SUM(M2,M2*4%)</f>
        <v>67292.825599999996</v>
      </c>
      <c r="O2" s="34">
        <v>2912790.64</v>
      </c>
      <c r="P2" s="21">
        <f>O2*G2/F2</f>
        <v>29.657504698181818</v>
      </c>
      <c r="Q2" s="159">
        <f t="shared" ref="Q2:R5" si="1">SUM(J2,J2*10%)</f>
        <v>31.108000000000001</v>
      </c>
      <c r="R2" s="159">
        <f t="shared" si="1"/>
        <v>31.911000000000001</v>
      </c>
      <c r="S2" s="206">
        <f>IF(P2&gt;R2,F2*R2,IF(Q2&gt;P2,F2*Q2, IF(R2&gt;P2&gt;Q2,F2*P2)))</f>
        <v>68437.600000000006</v>
      </c>
      <c r="T2" s="60">
        <f>S2/L2*100</f>
        <v>110.00000000000001</v>
      </c>
    </row>
    <row r="3" spans="1:21" ht="39">
      <c r="A3" s="160" t="s">
        <v>1698</v>
      </c>
      <c r="B3" s="161">
        <v>43914</v>
      </c>
      <c r="C3" s="160" t="s">
        <v>1696</v>
      </c>
      <c r="D3" s="160" t="s">
        <v>1697</v>
      </c>
      <c r="E3" s="160" t="s">
        <v>1554</v>
      </c>
      <c r="F3" s="147">
        <v>5821</v>
      </c>
      <c r="G3" s="156">
        <v>2.24E-2</v>
      </c>
      <c r="H3" s="147">
        <v>5095295.93</v>
      </c>
      <c r="I3" s="157">
        <f t="shared" si="0"/>
        <v>19.607391999999997</v>
      </c>
      <c r="J3" s="158">
        <v>28.28</v>
      </c>
      <c r="K3" s="158">
        <v>29.01</v>
      </c>
      <c r="L3" s="146">
        <f>PRODUCT(J3,F3)</f>
        <v>164617.88</v>
      </c>
      <c r="M3" s="146">
        <f t="shared" ref="M3:N5" si="2">SUM(L3,L3*4%)</f>
        <v>171202.59520000001</v>
      </c>
      <c r="N3" s="162">
        <f t="shared" si="2"/>
        <v>178050.69900800003</v>
      </c>
      <c r="O3" s="34">
        <v>8475092.75</v>
      </c>
      <c r="P3" s="21">
        <f t="shared" ref="P3:P14" si="3">O3*G3/F3</f>
        <v>32.613310015461259</v>
      </c>
      <c r="Q3" s="163">
        <f t="shared" si="1"/>
        <v>31.108000000000001</v>
      </c>
      <c r="R3" s="163">
        <f t="shared" si="1"/>
        <v>31.911000000000001</v>
      </c>
      <c r="S3" s="206">
        <f t="shared" ref="S3:S14" si="4">IF(P3&gt;R3,F3*R3,IF(Q3&gt;P3,F3*Q3, IF(R3&gt;P3&gt;Q3,F3*P3)))</f>
        <v>185753.93100000001</v>
      </c>
      <c r="T3" s="60">
        <f t="shared" ref="T3:T14" si="5">S3/L3*100</f>
        <v>112.83946251768033</v>
      </c>
    </row>
    <row r="4" spans="1:21" ht="39">
      <c r="A4" s="160" t="s">
        <v>1709</v>
      </c>
      <c r="B4" s="161">
        <v>43934</v>
      </c>
      <c r="C4" s="160" t="s">
        <v>1707</v>
      </c>
      <c r="D4" s="160" t="s">
        <v>1708</v>
      </c>
      <c r="E4" s="160" t="s">
        <v>1554</v>
      </c>
      <c r="F4" s="147">
        <v>36332</v>
      </c>
      <c r="G4" s="156">
        <v>2.24E-2</v>
      </c>
      <c r="H4" s="147">
        <v>31802489.59</v>
      </c>
      <c r="I4" s="157">
        <f t="shared" si="0"/>
        <v>19.607392018496093</v>
      </c>
      <c r="J4" s="158">
        <v>28.28</v>
      </c>
      <c r="K4" s="158">
        <v>29.01</v>
      </c>
      <c r="L4" s="146">
        <f>PRODUCT(J4,F4)</f>
        <v>1027468.9600000001</v>
      </c>
      <c r="M4" s="164">
        <f t="shared" si="2"/>
        <v>1068567.7184000001</v>
      </c>
      <c r="N4" s="146">
        <f t="shared" si="2"/>
        <v>1111310.4271360002</v>
      </c>
      <c r="O4" s="34">
        <v>47279219.670000002</v>
      </c>
      <c r="P4" s="21">
        <f t="shared" si="3"/>
        <v>29.14935925927557</v>
      </c>
      <c r="Q4" s="159">
        <f t="shared" si="1"/>
        <v>31.108000000000001</v>
      </c>
      <c r="R4" s="159">
        <f t="shared" si="1"/>
        <v>31.911000000000001</v>
      </c>
      <c r="S4" s="206">
        <f t="shared" si="4"/>
        <v>1130215.8559999999</v>
      </c>
      <c r="T4" s="60">
        <f t="shared" si="5"/>
        <v>109.99999999999999</v>
      </c>
      <c r="U4" s="158"/>
    </row>
    <row r="5" spans="1:21" ht="64.5">
      <c r="A5" s="160" t="s">
        <v>1839</v>
      </c>
      <c r="B5" s="161">
        <v>44068</v>
      </c>
      <c r="C5" s="160" t="s">
        <v>1837</v>
      </c>
      <c r="D5" s="160" t="s">
        <v>1838</v>
      </c>
      <c r="E5" s="160" t="s">
        <v>1554</v>
      </c>
      <c r="F5" s="147">
        <v>21749</v>
      </c>
      <c r="G5" s="156">
        <v>2.24E-2</v>
      </c>
      <c r="H5" s="147">
        <v>44577402.82</v>
      </c>
      <c r="I5" s="157">
        <f t="shared" si="0"/>
        <v>45.911711948503381</v>
      </c>
      <c r="J5" s="158">
        <v>28.28</v>
      </c>
      <c r="K5" s="158">
        <v>29.01</v>
      </c>
      <c r="L5" s="146">
        <f>PRODUCT(K5,F5)</f>
        <v>630938.49</v>
      </c>
      <c r="M5" s="164">
        <f t="shared" si="2"/>
        <v>656176.02960000001</v>
      </c>
      <c r="N5" s="146">
        <f t="shared" si="2"/>
        <v>682423.07078399998</v>
      </c>
      <c r="O5" s="34">
        <v>28302206</v>
      </c>
      <c r="P5" s="21">
        <f t="shared" si="3"/>
        <v>29.149359253299004</v>
      </c>
      <c r="Q5" s="159">
        <f t="shared" si="1"/>
        <v>31.108000000000001</v>
      </c>
      <c r="R5" s="159">
        <f t="shared" si="1"/>
        <v>31.911000000000001</v>
      </c>
      <c r="S5" s="206">
        <f t="shared" si="4"/>
        <v>676567.89199999999</v>
      </c>
      <c r="T5" s="60">
        <f t="shared" si="5"/>
        <v>107.23198896932094</v>
      </c>
      <c r="U5" s="158"/>
    </row>
    <row r="6" spans="1:21" ht="77.25">
      <c r="A6" s="160" t="s">
        <v>1848</v>
      </c>
      <c r="B6" s="161">
        <v>44077</v>
      </c>
      <c r="C6" s="160" t="s">
        <v>1846</v>
      </c>
      <c r="D6" s="160" t="s">
        <v>1847</v>
      </c>
      <c r="E6" s="160" t="s">
        <v>1554</v>
      </c>
      <c r="F6" s="147">
        <v>3895</v>
      </c>
      <c r="G6" s="156">
        <v>2.24E-2</v>
      </c>
      <c r="H6" s="147">
        <v>3409410.35</v>
      </c>
      <c r="I6" s="157">
        <f t="shared" si="0"/>
        <v>19.607392000000001</v>
      </c>
      <c r="J6" s="158">
        <v>28.28</v>
      </c>
      <c r="K6" s="158">
        <v>29.01</v>
      </c>
      <c r="L6" s="146">
        <f>PRODUCT(J6,F6)</f>
        <v>110150.6</v>
      </c>
      <c r="M6" s="164">
        <f t="shared" ref="M6:M14" si="6">SUM(L6,L6*4%)</f>
        <v>114556.62400000001</v>
      </c>
      <c r="N6" s="146">
        <f t="shared" ref="N6:N14" si="7">SUM(M6,M6*4%)</f>
        <v>119138.88896000001</v>
      </c>
      <c r="O6" s="34">
        <v>4221577.16</v>
      </c>
      <c r="P6" s="21">
        <f t="shared" si="3"/>
        <v>24.278133089602054</v>
      </c>
      <c r="Q6" s="159">
        <f t="shared" ref="Q6:Q14" si="8">SUM(J6,J6*10%)</f>
        <v>31.108000000000001</v>
      </c>
      <c r="R6" s="159">
        <f t="shared" ref="R6:R14" si="9">SUM(K6,K6*10%)</f>
        <v>31.911000000000001</v>
      </c>
      <c r="S6" s="206">
        <f t="shared" si="4"/>
        <v>121165.66</v>
      </c>
      <c r="T6" s="60">
        <f t="shared" si="5"/>
        <v>109.99999999999999</v>
      </c>
      <c r="U6" s="158"/>
    </row>
    <row r="7" spans="1:21" ht="77.25">
      <c r="A7" s="160" t="s">
        <v>530</v>
      </c>
      <c r="B7" s="161">
        <v>42733</v>
      </c>
      <c r="C7" s="160" t="s">
        <v>527</v>
      </c>
      <c r="D7" s="160" t="s">
        <v>528</v>
      </c>
      <c r="E7" s="160" t="s">
        <v>529</v>
      </c>
      <c r="F7" s="147">
        <v>12100</v>
      </c>
      <c r="G7" s="156">
        <v>2.24E-2</v>
      </c>
      <c r="H7" s="147">
        <v>33271249</v>
      </c>
      <c r="I7" s="157">
        <f t="shared" si="0"/>
        <v>61.593055999999997</v>
      </c>
      <c r="J7" s="158">
        <v>28.28</v>
      </c>
      <c r="K7" s="158">
        <v>29.01</v>
      </c>
      <c r="L7" s="146">
        <f>PRODUCT(K7,F7)</f>
        <v>351021</v>
      </c>
      <c r="M7" s="164">
        <f t="shared" si="6"/>
        <v>365061.84</v>
      </c>
      <c r="N7" s="146">
        <f t="shared" si="7"/>
        <v>379664.31360000005</v>
      </c>
      <c r="O7" s="299">
        <v>5051887.53</v>
      </c>
      <c r="P7" s="21">
        <f t="shared" si="3"/>
        <v>9.3522546009917367</v>
      </c>
      <c r="Q7" s="159">
        <f t="shared" si="8"/>
        <v>31.108000000000001</v>
      </c>
      <c r="R7" s="159">
        <f t="shared" si="9"/>
        <v>31.911000000000001</v>
      </c>
      <c r="S7" s="206">
        <f t="shared" si="4"/>
        <v>376406.8</v>
      </c>
      <c r="T7" s="60">
        <f t="shared" si="5"/>
        <v>107.23198896932091</v>
      </c>
      <c r="U7" s="158"/>
    </row>
    <row r="8" spans="1:21" ht="64.5">
      <c r="A8" s="154" t="s">
        <v>618</v>
      </c>
      <c r="B8" s="155">
        <v>42811</v>
      </c>
      <c r="C8" s="154" t="s">
        <v>615</v>
      </c>
      <c r="D8" s="154" t="s">
        <v>616</v>
      </c>
      <c r="E8" s="154" t="s">
        <v>617</v>
      </c>
      <c r="F8" s="145">
        <v>10300</v>
      </c>
      <c r="G8" s="156">
        <v>2.24E-2</v>
      </c>
      <c r="H8" s="145">
        <v>42707405</v>
      </c>
      <c r="I8" s="157">
        <f t="shared" si="0"/>
        <v>92.878239999999991</v>
      </c>
      <c r="J8" s="158">
        <v>28.28</v>
      </c>
      <c r="K8" s="158">
        <v>29.01</v>
      </c>
      <c r="L8" s="146">
        <f>PRODUCT(K8,F8)</f>
        <v>298803</v>
      </c>
      <c r="M8" s="164">
        <f t="shared" si="6"/>
        <v>310755.12</v>
      </c>
      <c r="N8" s="146">
        <f t="shared" si="7"/>
        <v>323185.3248</v>
      </c>
      <c r="O8" s="34">
        <v>10101597.18</v>
      </c>
      <c r="P8" s="21">
        <f t="shared" si="3"/>
        <v>21.968522022524272</v>
      </c>
      <c r="Q8" s="159">
        <f t="shared" si="8"/>
        <v>31.108000000000001</v>
      </c>
      <c r="R8" s="159">
        <f t="shared" si="9"/>
        <v>31.911000000000001</v>
      </c>
      <c r="S8" s="206">
        <f t="shared" si="4"/>
        <v>320412.40000000002</v>
      </c>
      <c r="T8" s="60">
        <f t="shared" si="5"/>
        <v>107.23198896932094</v>
      </c>
      <c r="U8" s="158"/>
    </row>
    <row r="9" spans="1:21" ht="39">
      <c r="A9" s="154" t="s">
        <v>1294</v>
      </c>
      <c r="B9" s="155">
        <v>43463</v>
      </c>
      <c r="C9" s="154" t="s">
        <v>1292</v>
      </c>
      <c r="D9" s="154" t="s">
        <v>1293</v>
      </c>
      <c r="E9" s="154" t="s">
        <v>617</v>
      </c>
      <c r="F9" s="145">
        <v>520</v>
      </c>
      <c r="G9" s="156">
        <v>2.24E-2</v>
      </c>
      <c r="H9" s="145">
        <v>225300.4</v>
      </c>
      <c r="I9" s="157">
        <f t="shared" si="0"/>
        <v>9.7052479999999992</v>
      </c>
      <c r="J9" s="158">
        <v>28.28</v>
      </c>
      <c r="K9" s="158">
        <v>29.01</v>
      </c>
      <c r="L9" s="146">
        <f>PRODUCT(K9,F9)</f>
        <v>15085.2</v>
      </c>
      <c r="M9" s="164">
        <f t="shared" si="6"/>
        <v>15688.608</v>
      </c>
      <c r="N9" s="146">
        <f t="shared" si="7"/>
        <v>16316.152320000001</v>
      </c>
      <c r="O9" s="34">
        <v>1133476.51</v>
      </c>
      <c r="P9" s="21">
        <f t="shared" si="3"/>
        <v>48.82668043076923</v>
      </c>
      <c r="Q9" s="159">
        <f t="shared" si="8"/>
        <v>31.108000000000001</v>
      </c>
      <c r="R9" s="159">
        <f t="shared" si="9"/>
        <v>31.911000000000001</v>
      </c>
      <c r="S9" s="206">
        <f t="shared" si="4"/>
        <v>16593.72</v>
      </c>
      <c r="T9" s="60">
        <f t="shared" si="5"/>
        <v>110.00000000000001</v>
      </c>
      <c r="U9" s="158"/>
    </row>
    <row r="10" spans="1:21" ht="51.75">
      <c r="A10" s="154" t="s">
        <v>55</v>
      </c>
      <c r="B10" s="155">
        <v>42340</v>
      </c>
      <c r="C10" s="154" t="s">
        <v>50</v>
      </c>
      <c r="D10" s="154" t="s">
        <v>51</v>
      </c>
      <c r="E10" s="154" t="s">
        <v>54</v>
      </c>
      <c r="F10" s="145">
        <v>13214</v>
      </c>
      <c r="G10" s="156">
        <v>2.24E-2</v>
      </c>
      <c r="H10" s="145">
        <v>11566610.619999999</v>
      </c>
      <c r="I10" s="157">
        <f t="shared" si="0"/>
        <v>19.607391999999997</v>
      </c>
      <c r="J10" s="158">
        <v>28.28</v>
      </c>
      <c r="K10" s="158">
        <v>29.01</v>
      </c>
      <c r="L10" s="146">
        <f>PRODUCT(J10,F10)</f>
        <v>373691.92000000004</v>
      </c>
      <c r="M10" s="164">
        <f t="shared" si="6"/>
        <v>388639.59680000006</v>
      </c>
      <c r="N10" s="146">
        <f t="shared" si="7"/>
        <v>404185.18067200005</v>
      </c>
      <c r="O10" s="34">
        <v>6251447.5300000003</v>
      </c>
      <c r="P10" s="21">
        <f t="shared" si="3"/>
        <v>10.597277483880733</v>
      </c>
      <c r="Q10" s="159">
        <f t="shared" si="8"/>
        <v>31.108000000000001</v>
      </c>
      <c r="R10" s="159">
        <f t="shared" si="9"/>
        <v>31.911000000000001</v>
      </c>
      <c r="S10" s="206">
        <f t="shared" si="4"/>
        <v>411061.11200000002</v>
      </c>
      <c r="T10" s="60">
        <f t="shared" si="5"/>
        <v>109.99999999999999</v>
      </c>
      <c r="U10" s="158"/>
    </row>
    <row r="11" spans="1:21" ht="39">
      <c r="A11" s="154" t="s">
        <v>83</v>
      </c>
      <c r="B11" s="155">
        <v>42389</v>
      </c>
      <c r="C11" s="154" t="s">
        <v>81</v>
      </c>
      <c r="D11" s="154" t="s">
        <v>51</v>
      </c>
      <c r="E11" s="154" t="s">
        <v>82</v>
      </c>
      <c r="F11" s="145">
        <v>4800</v>
      </c>
      <c r="G11" s="156">
        <v>2.24E-2</v>
      </c>
      <c r="H11" s="145">
        <v>4201584</v>
      </c>
      <c r="I11" s="157">
        <f t="shared" si="0"/>
        <v>19.607392000000001</v>
      </c>
      <c r="J11" s="158">
        <v>28.28</v>
      </c>
      <c r="K11" s="158">
        <v>29.01</v>
      </c>
      <c r="L11" s="146">
        <f>PRODUCT(J11,F11)</f>
        <v>135744</v>
      </c>
      <c r="M11" s="164">
        <f t="shared" si="6"/>
        <v>141173.76000000001</v>
      </c>
      <c r="N11" s="146">
        <f t="shared" si="7"/>
        <v>146820.71040000001</v>
      </c>
      <c r="O11" s="34">
        <v>7287339.8200000003</v>
      </c>
      <c r="P11" s="21">
        <f t="shared" si="3"/>
        <v>34.00758582666667</v>
      </c>
      <c r="Q11" s="159">
        <f t="shared" si="8"/>
        <v>31.108000000000001</v>
      </c>
      <c r="R11" s="159">
        <f t="shared" si="9"/>
        <v>31.911000000000001</v>
      </c>
      <c r="S11" s="206">
        <f t="shared" si="4"/>
        <v>153172.80000000002</v>
      </c>
      <c r="T11" s="60">
        <f t="shared" si="5"/>
        <v>112.83946251768036</v>
      </c>
      <c r="U11" s="158"/>
    </row>
    <row r="12" spans="1:21" ht="39">
      <c r="A12" s="160" t="s">
        <v>85</v>
      </c>
      <c r="B12" s="161">
        <v>42389</v>
      </c>
      <c r="C12" s="160" t="s">
        <v>81</v>
      </c>
      <c r="D12" s="160" t="s">
        <v>84</v>
      </c>
      <c r="E12" s="160" t="s">
        <v>82</v>
      </c>
      <c r="F12" s="147">
        <v>4031</v>
      </c>
      <c r="G12" s="156">
        <v>2.24E-2</v>
      </c>
      <c r="H12" s="147">
        <v>1746511.37</v>
      </c>
      <c r="I12" s="157">
        <f t="shared" si="0"/>
        <v>9.7052479999999992</v>
      </c>
      <c r="J12" s="158">
        <v>28.28</v>
      </c>
      <c r="K12" s="158">
        <v>29.01</v>
      </c>
      <c r="L12" s="146">
        <f>PRODUCT(J12,F12)</f>
        <v>113996.68000000001</v>
      </c>
      <c r="M12" s="164">
        <f t="shared" si="6"/>
        <v>118556.5472</v>
      </c>
      <c r="N12" s="146">
        <f t="shared" si="7"/>
        <v>123298.80908799999</v>
      </c>
      <c r="O12" s="34">
        <v>5938806.0800000001</v>
      </c>
      <c r="P12" s="21">
        <f t="shared" si="3"/>
        <v>33.001552019846194</v>
      </c>
      <c r="Q12" s="159">
        <f t="shared" si="8"/>
        <v>31.108000000000001</v>
      </c>
      <c r="R12" s="159">
        <f t="shared" si="9"/>
        <v>31.911000000000001</v>
      </c>
      <c r="S12" s="206">
        <f t="shared" si="4"/>
        <v>128633.24100000001</v>
      </c>
      <c r="T12" s="60">
        <f t="shared" si="5"/>
        <v>112.83946251768033</v>
      </c>
      <c r="U12" s="158"/>
    </row>
    <row r="13" spans="1:21" ht="51.75">
      <c r="A13" s="160" t="s">
        <v>2045</v>
      </c>
      <c r="B13" s="161">
        <v>44236</v>
      </c>
      <c r="C13" s="160" t="s">
        <v>2043</v>
      </c>
      <c r="D13" s="160" t="s">
        <v>2044</v>
      </c>
      <c r="E13" s="160" t="s">
        <v>82</v>
      </c>
      <c r="F13" s="147">
        <v>8313</v>
      </c>
      <c r="G13" s="156">
        <v>2.24E-2</v>
      </c>
      <c r="H13" s="147">
        <v>36487880</v>
      </c>
      <c r="I13" s="157">
        <f t="shared" si="0"/>
        <v>98.319320582220612</v>
      </c>
      <c r="J13" s="158">
        <v>28.28</v>
      </c>
      <c r="K13" s="158">
        <v>29.01</v>
      </c>
      <c r="L13" s="146">
        <f>PRODUCT(K13,F13)</f>
        <v>241160.13</v>
      </c>
      <c r="M13" s="164">
        <f t="shared" si="6"/>
        <v>250806.53520000001</v>
      </c>
      <c r="N13" s="146">
        <f t="shared" si="7"/>
        <v>260838.796608</v>
      </c>
      <c r="O13" s="34">
        <v>997393.34</v>
      </c>
      <c r="P13" s="21">
        <f t="shared" si="3"/>
        <v>2.6875509221700953</v>
      </c>
      <c r="Q13" s="159">
        <f t="shared" si="8"/>
        <v>31.108000000000001</v>
      </c>
      <c r="R13" s="159">
        <f t="shared" si="9"/>
        <v>31.911000000000001</v>
      </c>
      <c r="S13" s="206">
        <f t="shared" si="4"/>
        <v>258600.804</v>
      </c>
      <c r="T13" s="60">
        <f t="shared" si="5"/>
        <v>107.23198896932091</v>
      </c>
      <c r="U13" s="158"/>
    </row>
    <row r="14" spans="1:21" ht="39">
      <c r="A14" s="154" t="s">
        <v>2305</v>
      </c>
      <c r="B14" s="155">
        <v>44546</v>
      </c>
      <c r="C14" s="154" t="s">
        <v>2303</v>
      </c>
      <c r="D14" s="154" t="s">
        <v>2304</v>
      </c>
      <c r="E14" s="154" t="s">
        <v>82</v>
      </c>
      <c r="F14" s="145">
        <v>130</v>
      </c>
      <c r="G14" s="156">
        <v>2.24E-2</v>
      </c>
      <c r="H14" s="145">
        <v>113792.9</v>
      </c>
      <c r="I14" s="157">
        <f t="shared" si="0"/>
        <v>19.607392000000001</v>
      </c>
      <c r="J14" s="158">
        <v>28.28</v>
      </c>
      <c r="K14" s="158">
        <v>29.01</v>
      </c>
      <c r="L14" s="146">
        <f>PRODUCT(J14,F14)</f>
        <v>3676.4</v>
      </c>
      <c r="M14" s="164">
        <f t="shared" si="6"/>
        <v>3823.4560000000001</v>
      </c>
      <c r="N14" s="146">
        <f t="shared" si="7"/>
        <v>3976.3942400000001</v>
      </c>
      <c r="O14" s="34">
        <v>264086.59000000003</v>
      </c>
      <c r="P14" s="21">
        <f t="shared" si="3"/>
        <v>45.504150892307699</v>
      </c>
      <c r="Q14" s="159">
        <f t="shared" si="8"/>
        <v>31.108000000000001</v>
      </c>
      <c r="R14" s="159">
        <f t="shared" si="9"/>
        <v>31.911000000000001</v>
      </c>
      <c r="S14" s="206">
        <f t="shared" si="4"/>
        <v>4148.43</v>
      </c>
      <c r="T14" s="60">
        <f t="shared" si="5"/>
        <v>112.83946251768036</v>
      </c>
      <c r="U14" s="158"/>
    </row>
    <row r="15" spans="1:21">
      <c r="N15" s="158"/>
      <c r="O15" s="158"/>
      <c r="P15" s="158"/>
      <c r="Q15" s="158"/>
      <c r="R15" s="158"/>
      <c r="S15" s="158"/>
      <c r="T15" s="158"/>
      <c r="U15" s="158"/>
    </row>
    <row r="16" spans="1:21">
      <c r="L16" s="61">
        <f>SUM(L12:L14)</f>
        <v>358833.21</v>
      </c>
      <c r="M16" s="61">
        <f>SUM(M12:M14)</f>
        <v>373186.53840000002</v>
      </c>
      <c r="N16" s="61">
        <f>SUM(N12:N14)</f>
        <v>388113.99993599998</v>
      </c>
      <c r="O16"/>
      <c r="P16"/>
      <c r="Q16"/>
      <c r="R16"/>
      <c r="S16" s="61">
        <f>SUM(S12:S14)</f>
        <v>391382.47500000003</v>
      </c>
      <c r="T16" s="60">
        <f>S16/L16*100</f>
        <v>109.07086191938589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2:T10"/>
  <sheetViews>
    <sheetView workbookViewId="0">
      <selection activeCell="N15" sqref="N15"/>
    </sheetView>
  </sheetViews>
  <sheetFormatPr defaultRowHeight="15"/>
  <cols>
    <col min="1" max="1" width="14.140625" customWidth="1"/>
    <col min="2" max="2" width="12.7109375" customWidth="1"/>
    <col min="3" max="3" width="17.140625" customWidth="1"/>
    <col min="4" max="4" width="23.28515625" customWidth="1"/>
    <col min="5" max="5" width="18.85546875" customWidth="1"/>
    <col min="7" max="7" width="11.5703125" customWidth="1"/>
    <col min="8" max="8" width="12" customWidth="1"/>
    <col min="9" max="9" width="14.42578125" customWidth="1"/>
    <col min="15" max="15" width="12.140625" customWidth="1"/>
    <col min="16" max="16" width="14" customWidth="1"/>
    <col min="19" max="19" width="12.42578125" customWidth="1"/>
    <col min="20" max="20" width="16.7109375" customWidth="1"/>
  </cols>
  <sheetData>
    <row r="2" spans="1:20" ht="76.5">
      <c r="A2" s="28" t="s">
        <v>7</v>
      </c>
      <c r="B2" s="28" t="s">
        <v>0</v>
      </c>
      <c r="C2" s="28" t="s">
        <v>2</v>
      </c>
      <c r="D2" s="28" t="s">
        <v>0</v>
      </c>
      <c r="E2" s="28" t="s">
        <v>6</v>
      </c>
      <c r="F2" s="28" t="s">
        <v>2423</v>
      </c>
      <c r="G2" s="28" t="s">
        <v>2424</v>
      </c>
      <c r="H2" s="126" t="s">
        <v>2422</v>
      </c>
      <c r="I2" s="28" t="s">
        <v>2430</v>
      </c>
      <c r="J2" s="141" t="s">
        <v>2420</v>
      </c>
      <c r="K2" s="141" t="s">
        <v>2421</v>
      </c>
      <c r="L2" s="19" t="s">
        <v>2429</v>
      </c>
      <c r="M2" s="19" t="s">
        <v>2426</v>
      </c>
      <c r="N2" s="19" t="s">
        <v>2427</v>
      </c>
      <c r="O2" s="87" t="s">
        <v>2415</v>
      </c>
      <c r="P2" s="20" t="s">
        <v>2417</v>
      </c>
      <c r="Q2" s="127" t="s">
        <v>2434</v>
      </c>
      <c r="R2" s="125" t="s">
        <v>2435</v>
      </c>
      <c r="S2" s="28" t="s">
        <v>2433</v>
      </c>
      <c r="T2" s="19" t="s">
        <v>2432</v>
      </c>
    </row>
    <row r="3" spans="1:20" ht="38.25">
      <c r="A3" s="7" t="s">
        <v>1522</v>
      </c>
      <c r="B3" s="9">
        <v>43727</v>
      </c>
      <c r="C3" s="7" t="s">
        <v>1520</v>
      </c>
      <c r="D3" s="7" t="s">
        <v>1521</v>
      </c>
      <c r="E3" s="13" t="s">
        <v>390</v>
      </c>
      <c r="F3" s="10">
        <v>306</v>
      </c>
      <c r="G3" s="129">
        <v>6.5000000000000002E-2</v>
      </c>
      <c r="H3" s="10">
        <v>330161.76</v>
      </c>
      <c r="I3" s="99">
        <f t="shared" ref="I3:I8" si="0">PRODUCT(H3,G3)/F3</f>
        <v>70.132400000000004</v>
      </c>
      <c r="J3" s="40">
        <v>9.42</v>
      </c>
      <c r="K3" s="40">
        <v>9.49</v>
      </c>
      <c r="L3" s="22">
        <f>PRODUCT(J3,F3)</f>
        <v>2882.52</v>
      </c>
      <c r="M3" s="22">
        <f>SUM(L3,L3*4%)</f>
        <v>2997.8208</v>
      </c>
      <c r="N3" s="22">
        <f>SUM(M3,M3*4%)</f>
        <v>3117.7336319999999</v>
      </c>
      <c r="O3" s="298">
        <v>623057.36</v>
      </c>
      <c r="P3" s="21">
        <f>O3*G3/F3</f>
        <v>132.34878562091504</v>
      </c>
      <c r="Q3" s="132">
        <f t="shared" ref="Q3:R8" si="1">SUM(J3,J3*10%)</f>
        <v>10.362</v>
      </c>
      <c r="R3" s="132">
        <f t="shared" si="1"/>
        <v>10.439</v>
      </c>
      <c r="S3" s="206">
        <f>IF(P3&gt;R3,F3*R3,IF(Q3&gt;P3,F3*Q3, IF(R3&gt;P3&gt;Q3,F3*P3)))</f>
        <v>3194.3339999999998</v>
      </c>
      <c r="T3" s="60">
        <f>S3/L3*100</f>
        <v>110.81740976645436</v>
      </c>
    </row>
    <row r="4" spans="1:20" ht="38.25">
      <c r="A4" s="3" t="s">
        <v>391</v>
      </c>
      <c r="B4" s="5">
        <v>42657</v>
      </c>
      <c r="C4" s="3" t="s">
        <v>388</v>
      </c>
      <c r="D4" s="3" t="s">
        <v>389</v>
      </c>
      <c r="E4" s="3" t="s">
        <v>390</v>
      </c>
      <c r="F4" s="6">
        <v>24</v>
      </c>
      <c r="G4" s="129">
        <v>6.5000000000000002E-2</v>
      </c>
      <c r="H4" s="6">
        <v>21007.919999999998</v>
      </c>
      <c r="I4" s="99">
        <f t="shared" si="0"/>
        <v>56.896449999999994</v>
      </c>
      <c r="J4" s="59">
        <v>9.42</v>
      </c>
      <c r="K4" s="59">
        <v>9.49</v>
      </c>
      <c r="L4" s="22">
        <f t="shared" ref="L4:L8" si="2">PRODUCT(J4,F4)</f>
        <v>226.07999999999998</v>
      </c>
      <c r="M4" s="22">
        <f t="shared" ref="M4:N8" si="3">SUM(L4,L4*4%)</f>
        <v>235.1232</v>
      </c>
      <c r="N4" s="22">
        <f t="shared" si="3"/>
        <v>244.52812800000001</v>
      </c>
      <c r="O4" s="298">
        <v>45829.4</v>
      </c>
      <c r="P4" s="21">
        <f t="shared" ref="P4:P8" si="4">O4*G4/F4</f>
        <v>124.12129166666666</v>
      </c>
      <c r="Q4" s="132">
        <f t="shared" si="1"/>
        <v>10.362</v>
      </c>
      <c r="R4" s="132">
        <f t="shared" si="1"/>
        <v>10.439</v>
      </c>
      <c r="S4" s="206">
        <f t="shared" ref="S4:S8" si="5">IF(P4&gt;R4,F4*R4,IF(Q4&gt;P4,F4*Q4, IF(R4&gt;P4&gt;Q4,F4*P4)))</f>
        <v>250.536</v>
      </c>
      <c r="T4" s="60">
        <f t="shared" ref="T4:T8" si="6">S4/L4*100</f>
        <v>110.81740976645436</v>
      </c>
    </row>
    <row r="5" spans="1:20" ht="38.25">
      <c r="A5" s="7" t="s">
        <v>632</v>
      </c>
      <c r="B5" s="9">
        <v>42821</v>
      </c>
      <c r="C5" s="7" t="s">
        <v>629</v>
      </c>
      <c r="D5" s="7" t="s">
        <v>630</v>
      </c>
      <c r="E5" s="7" t="s">
        <v>631</v>
      </c>
      <c r="F5" s="10">
        <v>1978</v>
      </c>
      <c r="G5" s="129">
        <v>6.5000000000000002E-2</v>
      </c>
      <c r="H5" s="10">
        <v>5438886.8200000003</v>
      </c>
      <c r="I5" s="99">
        <f t="shared" si="0"/>
        <v>178.72985000000003</v>
      </c>
      <c r="J5" s="59">
        <v>9.42</v>
      </c>
      <c r="K5" s="59">
        <v>9.49</v>
      </c>
      <c r="L5" s="22">
        <f t="shared" si="2"/>
        <v>18632.759999999998</v>
      </c>
      <c r="M5" s="22">
        <f t="shared" si="3"/>
        <v>19378.070399999997</v>
      </c>
      <c r="N5" s="22">
        <f t="shared" si="3"/>
        <v>20153.193215999996</v>
      </c>
      <c r="O5" s="298">
        <v>3869735.18</v>
      </c>
      <c r="P5" s="21">
        <f t="shared" si="4"/>
        <v>127.16521066734076</v>
      </c>
      <c r="Q5" s="132">
        <f t="shared" si="1"/>
        <v>10.362</v>
      </c>
      <c r="R5" s="132">
        <f t="shared" si="1"/>
        <v>10.439</v>
      </c>
      <c r="S5" s="206">
        <f t="shared" si="5"/>
        <v>20648.342000000001</v>
      </c>
      <c r="T5" s="60">
        <f t="shared" si="6"/>
        <v>110.81740976645436</v>
      </c>
    </row>
    <row r="6" spans="1:20" ht="51">
      <c r="A6" s="7" t="s">
        <v>772</v>
      </c>
      <c r="B6" s="9">
        <v>42989</v>
      </c>
      <c r="C6" s="7" t="s">
        <v>769</v>
      </c>
      <c r="D6" s="7" t="s">
        <v>770</v>
      </c>
      <c r="E6" s="7" t="s">
        <v>771</v>
      </c>
      <c r="F6" s="10">
        <v>245</v>
      </c>
      <c r="G6" s="129">
        <v>6.5000000000000002E-2</v>
      </c>
      <c r="H6" s="10">
        <v>218905.05</v>
      </c>
      <c r="I6" s="99">
        <f t="shared" si="0"/>
        <v>58.07685</v>
      </c>
      <c r="J6" s="59">
        <v>9.42</v>
      </c>
      <c r="K6" s="59">
        <v>9.49</v>
      </c>
      <c r="L6" s="22">
        <f t="shared" si="2"/>
        <v>2307.9</v>
      </c>
      <c r="M6" s="22">
        <f t="shared" si="3"/>
        <v>2400.2159999999999</v>
      </c>
      <c r="N6" s="22">
        <f t="shared" si="3"/>
        <v>2496.2246399999999</v>
      </c>
      <c r="O6" s="298">
        <v>538229.44999999995</v>
      </c>
      <c r="P6" s="21">
        <f t="shared" si="4"/>
        <v>142.79556836734696</v>
      </c>
      <c r="Q6" s="132">
        <f t="shared" si="1"/>
        <v>10.362</v>
      </c>
      <c r="R6" s="132">
        <f t="shared" si="1"/>
        <v>10.439</v>
      </c>
      <c r="S6" s="206">
        <f t="shared" si="5"/>
        <v>2557.5549999999998</v>
      </c>
      <c r="T6" s="60">
        <f t="shared" si="6"/>
        <v>110.81740976645433</v>
      </c>
    </row>
    <row r="7" spans="1:20" ht="38.25">
      <c r="A7" s="3" t="s">
        <v>2150</v>
      </c>
      <c r="B7" s="5">
        <v>44383</v>
      </c>
      <c r="C7" s="3" t="s">
        <v>2147</v>
      </c>
      <c r="D7" s="3" t="s">
        <v>2148</v>
      </c>
      <c r="E7" s="3" t="s">
        <v>2149</v>
      </c>
      <c r="F7" s="6">
        <v>117</v>
      </c>
      <c r="G7" s="129">
        <v>6.5000000000000002E-2</v>
      </c>
      <c r="H7" s="6">
        <v>93335.58</v>
      </c>
      <c r="I7" s="99">
        <f t="shared" si="0"/>
        <v>51.853100000000005</v>
      </c>
      <c r="J7" s="59">
        <v>9.42</v>
      </c>
      <c r="K7" s="59">
        <v>9.49</v>
      </c>
      <c r="L7" s="22">
        <f t="shared" si="2"/>
        <v>1102.1400000000001</v>
      </c>
      <c r="M7" s="22">
        <f t="shared" si="3"/>
        <v>1146.2256000000002</v>
      </c>
      <c r="N7" s="22">
        <f t="shared" si="3"/>
        <v>1192.0746240000003</v>
      </c>
      <c r="O7" s="298">
        <v>166581.04999999999</v>
      </c>
      <c r="P7" s="21">
        <f t="shared" si="4"/>
        <v>92.545027777777776</v>
      </c>
      <c r="Q7" s="132">
        <f t="shared" si="1"/>
        <v>10.362</v>
      </c>
      <c r="R7" s="132">
        <f t="shared" si="1"/>
        <v>10.439</v>
      </c>
      <c r="S7" s="206">
        <f t="shared" si="5"/>
        <v>1221.3630000000001</v>
      </c>
      <c r="T7" s="60">
        <f t="shared" si="6"/>
        <v>110.81740976645436</v>
      </c>
    </row>
    <row r="8" spans="1:20" ht="38.25">
      <c r="A8" s="3"/>
      <c r="B8" s="5">
        <v>44635</v>
      </c>
      <c r="C8" s="3" t="s">
        <v>2364</v>
      </c>
      <c r="D8" s="3" t="s">
        <v>2365</v>
      </c>
      <c r="E8" s="3" t="s">
        <v>2149</v>
      </c>
      <c r="F8" s="6">
        <v>599</v>
      </c>
      <c r="G8" s="129">
        <v>6.5000000000000002E-2</v>
      </c>
      <c r="H8" s="6">
        <v>524322.67000000004</v>
      </c>
      <c r="I8" s="99">
        <f t="shared" si="0"/>
        <v>56.896450000000002</v>
      </c>
      <c r="J8" s="59">
        <v>9.42</v>
      </c>
      <c r="K8" s="59">
        <v>9.49</v>
      </c>
      <c r="L8" s="22">
        <f t="shared" si="2"/>
        <v>5642.58</v>
      </c>
      <c r="M8" s="22">
        <f t="shared" si="3"/>
        <v>5868.2831999999999</v>
      </c>
      <c r="N8" s="22">
        <f t="shared" si="3"/>
        <v>6103.0145279999997</v>
      </c>
      <c r="O8" s="56"/>
      <c r="P8" s="21">
        <f t="shared" si="4"/>
        <v>0</v>
      </c>
      <c r="Q8" s="132">
        <f t="shared" si="1"/>
        <v>10.362</v>
      </c>
      <c r="R8" s="132">
        <f t="shared" si="1"/>
        <v>10.439</v>
      </c>
      <c r="S8" s="206">
        <f t="shared" si="5"/>
        <v>6206.8379999999997</v>
      </c>
      <c r="T8" s="60">
        <f t="shared" si="6"/>
        <v>109.99999999999999</v>
      </c>
    </row>
    <row r="9" spans="1:20">
      <c r="A9" s="98"/>
      <c r="B9" s="98"/>
      <c r="C9" s="98"/>
      <c r="D9" s="98"/>
      <c r="E9" s="98"/>
      <c r="F9" s="98"/>
      <c r="G9" s="98"/>
      <c r="H9" s="98"/>
      <c r="I9" s="98"/>
      <c r="J9" s="142"/>
      <c r="K9" s="142"/>
      <c r="L9" s="101">
        <f>SUM(L3:L8)</f>
        <v>30793.979999999996</v>
      </c>
      <c r="M9" s="101">
        <f>SUM(M3:M8)</f>
        <v>32025.739199999996</v>
      </c>
      <c r="N9" s="101">
        <f>SUM(N3:N8)</f>
        <v>33306.768767999994</v>
      </c>
      <c r="O9" s="98"/>
      <c r="P9" s="98"/>
      <c r="Q9" s="98"/>
      <c r="R9" s="98"/>
      <c r="S9" s="101">
        <f>SUM(S3:S8)</f>
        <v>34078.968000000001</v>
      </c>
      <c r="T9" s="60">
        <f>S9/L9*100</f>
        <v>110.66763049141424</v>
      </c>
    </row>
    <row r="10" spans="1:20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333"/>
  <sheetViews>
    <sheetView topLeftCell="C1" workbookViewId="0">
      <selection activeCell="C141" sqref="A141:XFD146"/>
    </sheetView>
  </sheetViews>
  <sheetFormatPr defaultColWidth="12.140625" defaultRowHeight="12.75"/>
  <cols>
    <col min="1" max="2" width="17.28515625" style="1" customWidth="1"/>
    <col min="3" max="3" width="64.140625" style="1" customWidth="1"/>
    <col min="4" max="4" width="14.28515625" style="1" customWidth="1"/>
    <col min="5" max="5" width="71.42578125" style="1" customWidth="1"/>
    <col min="6" max="6" width="23" style="1" customWidth="1"/>
    <col min="7" max="7" width="37.140625" style="1" customWidth="1"/>
    <col min="8" max="8" width="30" style="1" customWidth="1"/>
    <col min="9" max="9" width="25.7109375" style="1" customWidth="1"/>
    <col min="10" max="16384" width="12.140625" style="1"/>
  </cols>
  <sheetData>
    <row r="1" spans="1:9" ht="25.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5">
        <v>42381</v>
      </c>
      <c r="B2" s="6">
        <v>15886</v>
      </c>
      <c r="C2" s="3" t="s">
        <v>78</v>
      </c>
      <c r="D2" s="4">
        <v>49</v>
      </c>
      <c r="E2" s="3" t="s">
        <v>79</v>
      </c>
      <c r="F2" s="6">
        <v>590358.87</v>
      </c>
      <c r="G2" s="15" t="s">
        <v>2413</v>
      </c>
      <c r="H2" s="3" t="s">
        <v>80</v>
      </c>
      <c r="I2" s="6">
        <v>20656565.800000001</v>
      </c>
    </row>
    <row r="3" spans="1:9" ht="25.5">
      <c r="A3" s="5">
        <v>43041</v>
      </c>
      <c r="B3" s="6">
        <v>42907</v>
      </c>
      <c r="C3" s="3" t="s">
        <v>832</v>
      </c>
      <c r="D3" s="4">
        <v>25</v>
      </c>
      <c r="E3" s="3" t="s">
        <v>833</v>
      </c>
      <c r="F3" s="6">
        <v>1570088.4</v>
      </c>
      <c r="G3" s="11" t="s">
        <v>834</v>
      </c>
      <c r="H3" s="3" t="s">
        <v>835</v>
      </c>
      <c r="I3" s="6">
        <v>49395396.539999999</v>
      </c>
    </row>
    <row r="4" spans="1:9">
      <c r="A4" s="5">
        <v>43166</v>
      </c>
      <c r="B4" s="6">
        <v>3485</v>
      </c>
      <c r="C4" s="3" t="s">
        <v>995</v>
      </c>
      <c r="D4" s="4">
        <v>49</v>
      </c>
      <c r="E4" s="3" t="s">
        <v>996</v>
      </c>
      <c r="F4" s="6">
        <v>127526</v>
      </c>
      <c r="G4" s="3" t="s">
        <v>997</v>
      </c>
      <c r="H4" s="3" t="s">
        <v>998</v>
      </c>
      <c r="I4" s="6">
        <v>3050525.05</v>
      </c>
    </row>
    <row r="5" spans="1:9" ht="63.75">
      <c r="A5" s="5">
        <v>42754</v>
      </c>
      <c r="B5" s="6">
        <v>94</v>
      </c>
      <c r="C5" s="3" t="s">
        <v>197</v>
      </c>
      <c r="D5" s="4">
        <v>49</v>
      </c>
      <c r="E5" s="3" t="s">
        <v>548</v>
      </c>
      <c r="F5" s="6">
        <v>14334.73</v>
      </c>
      <c r="G5" s="3" t="s">
        <v>549</v>
      </c>
      <c r="H5" s="3" t="s">
        <v>550</v>
      </c>
      <c r="I5" s="6">
        <v>172263.46</v>
      </c>
    </row>
    <row r="6" spans="1:9" ht="89.25">
      <c r="A6" s="9">
        <v>44386</v>
      </c>
      <c r="B6" s="10">
        <v>8400</v>
      </c>
      <c r="C6" s="7" t="s">
        <v>2155</v>
      </c>
      <c r="D6" s="8">
        <v>49</v>
      </c>
      <c r="E6" s="7" t="s">
        <v>2156</v>
      </c>
      <c r="F6" s="10">
        <v>159774.22</v>
      </c>
      <c r="G6" s="7" t="s">
        <v>2157</v>
      </c>
      <c r="H6" s="7" t="s">
        <v>2158</v>
      </c>
      <c r="I6" s="10">
        <v>34829340</v>
      </c>
    </row>
    <row r="7" spans="1:9">
      <c r="A7" s="9">
        <v>44315</v>
      </c>
      <c r="B7" s="10">
        <v>436</v>
      </c>
      <c r="C7" s="7" t="s">
        <v>2109</v>
      </c>
      <c r="D7" s="8">
        <v>49</v>
      </c>
      <c r="E7" s="7" t="s">
        <v>2110</v>
      </c>
      <c r="F7" s="10">
        <v>4429.4399999999996</v>
      </c>
      <c r="G7" s="7" t="s">
        <v>2111</v>
      </c>
      <c r="H7" s="7" t="s">
        <v>2112</v>
      </c>
      <c r="I7" s="10">
        <v>201705.15</v>
      </c>
    </row>
    <row r="8" spans="1:9">
      <c r="A8" s="5">
        <v>42905</v>
      </c>
      <c r="B8" s="6">
        <v>171</v>
      </c>
      <c r="C8" s="3" t="s">
        <v>708</v>
      </c>
      <c r="D8" s="4">
        <v>49</v>
      </c>
      <c r="E8" s="3" t="s">
        <v>709</v>
      </c>
      <c r="F8" s="6">
        <v>7489.3</v>
      </c>
      <c r="G8" s="3" t="s">
        <v>710</v>
      </c>
      <c r="H8" s="3" t="s">
        <v>711</v>
      </c>
      <c r="I8" s="6">
        <v>361528.2</v>
      </c>
    </row>
    <row r="9" spans="1:9" ht="51">
      <c r="A9" s="9">
        <v>43461</v>
      </c>
      <c r="B9" s="10">
        <v>290</v>
      </c>
      <c r="C9" s="7" t="s">
        <v>1279</v>
      </c>
      <c r="D9" s="8">
        <v>49</v>
      </c>
      <c r="E9" s="7" t="s">
        <v>1280</v>
      </c>
      <c r="F9" s="10">
        <v>44224.15</v>
      </c>
      <c r="G9" s="7" t="s">
        <v>1281</v>
      </c>
      <c r="H9" s="7" t="s">
        <v>1282</v>
      </c>
      <c r="I9" s="10"/>
    </row>
    <row r="10" spans="1:9" ht="25.5">
      <c r="A10" s="5">
        <v>43049</v>
      </c>
      <c r="B10" s="6">
        <v>3784</v>
      </c>
      <c r="C10" s="3" t="s">
        <v>857</v>
      </c>
      <c r="D10" s="4">
        <v>49</v>
      </c>
      <c r="E10" s="3" t="s">
        <v>858</v>
      </c>
      <c r="F10" s="6">
        <v>577048.92000000004</v>
      </c>
      <c r="G10" s="3" t="s">
        <v>859</v>
      </c>
      <c r="H10" s="3" t="s">
        <v>860</v>
      </c>
      <c r="I10" s="6">
        <v>10404826.960000001</v>
      </c>
    </row>
    <row r="11" spans="1:9" ht="25.5">
      <c r="A11" s="5">
        <v>42758</v>
      </c>
      <c r="B11" s="6">
        <v>1340</v>
      </c>
      <c r="C11" s="3" t="s">
        <v>555</v>
      </c>
      <c r="D11" s="4">
        <v>10</v>
      </c>
      <c r="E11" s="3" t="s">
        <v>556</v>
      </c>
      <c r="F11" s="6">
        <v>225300.94</v>
      </c>
      <c r="G11" s="3" t="s">
        <v>557</v>
      </c>
      <c r="H11" s="3" t="s">
        <v>558</v>
      </c>
      <c r="I11" s="6">
        <v>11495364.199999999</v>
      </c>
    </row>
    <row r="12" spans="1:9" ht="25.5">
      <c r="A12" s="9">
        <v>43206</v>
      </c>
      <c r="B12" s="10">
        <v>500</v>
      </c>
      <c r="C12" s="7" t="s">
        <v>1044</v>
      </c>
      <c r="D12" s="8">
        <v>49</v>
      </c>
      <c r="E12" s="7" t="s">
        <v>1045</v>
      </c>
      <c r="F12" s="10">
        <v>76248.539999999994</v>
      </c>
      <c r="G12" s="7" t="s">
        <v>1046</v>
      </c>
      <c r="H12" s="7" t="s">
        <v>1047</v>
      </c>
      <c r="I12" s="10">
        <v>1665235</v>
      </c>
    </row>
    <row r="13" spans="1:9" ht="25.5">
      <c r="A13" s="5">
        <v>43095</v>
      </c>
      <c r="B13" s="6">
        <v>686</v>
      </c>
      <c r="C13" s="3" t="s">
        <v>937</v>
      </c>
      <c r="D13" s="4"/>
      <c r="E13" s="3" t="s">
        <v>938</v>
      </c>
      <c r="F13" s="6">
        <v>115340.63</v>
      </c>
      <c r="G13" s="3" t="s">
        <v>939</v>
      </c>
      <c r="H13" s="3" t="s">
        <v>940</v>
      </c>
      <c r="I13" s="6">
        <v>4186493.36</v>
      </c>
    </row>
    <row r="14" spans="1:9" ht="25.5">
      <c r="A14" s="9">
        <v>44461</v>
      </c>
      <c r="B14" s="10">
        <v>2088</v>
      </c>
      <c r="C14" s="7" t="s">
        <v>2213</v>
      </c>
      <c r="D14" s="8">
        <v>49</v>
      </c>
      <c r="E14" s="7" t="s">
        <v>2214</v>
      </c>
      <c r="F14" s="10">
        <v>351065.95</v>
      </c>
      <c r="G14" s="7" t="s">
        <v>2215</v>
      </c>
      <c r="H14" s="7" t="s">
        <v>2216</v>
      </c>
      <c r="I14" s="10">
        <v>7475624.6399999997</v>
      </c>
    </row>
    <row r="15" spans="1:9" ht="25.5">
      <c r="A15" s="9">
        <v>44483</v>
      </c>
      <c r="B15" s="10">
        <v>1511</v>
      </c>
      <c r="C15" s="7" t="s">
        <v>2237</v>
      </c>
      <c r="D15" s="8">
        <v>49</v>
      </c>
      <c r="E15" s="7" t="s">
        <v>2238</v>
      </c>
      <c r="F15" s="10">
        <v>254052.03</v>
      </c>
      <c r="G15" s="7" t="s">
        <v>2239</v>
      </c>
      <c r="H15" s="7" t="s">
        <v>2240</v>
      </c>
      <c r="I15" s="10">
        <v>8894214.4100000001</v>
      </c>
    </row>
    <row r="16" spans="1:9" ht="63.75">
      <c r="A16" s="9">
        <v>42850</v>
      </c>
      <c r="B16" s="10">
        <v>791</v>
      </c>
      <c r="C16" s="7" t="s">
        <v>590</v>
      </c>
      <c r="D16" s="8">
        <v>49</v>
      </c>
      <c r="E16" s="7" t="s">
        <v>637</v>
      </c>
      <c r="F16" s="10">
        <v>132994.82</v>
      </c>
      <c r="G16" s="7" t="s">
        <v>638</v>
      </c>
      <c r="H16" s="7" t="s">
        <v>639</v>
      </c>
      <c r="I16" s="10">
        <v>5629982.0499999998</v>
      </c>
    </row>
    <row r="17" spans="1:9" ht="38.25">
      <c r="A17" s="5">
        <v>42654</v>
      </c>
      <c r="B17" s="6">
        <v>1289</v>
      </c>
      <c r="C17" s="3" t="s">
        <v>324</v>
      </c>
      <c r="D17" s="4">
        <v>49</v>
      </c>
      <c r="E17" s="3" t="s">
        <v>381</v>
      </c>
      <c r="F17" s="6">
        <v>216726.06</v>
      </c>
      <c r="G17" s="3" t="s">
        <v>382</v>
      </c>
      <c r="H17" s="3" t="s">
        <v>383</v>
      </c>
      <c r="I17" s="6">
        <v>11057854.07</v>
      </c>
    </row>
    <row r="18" spans="1:9" ht="38.25">
      <c r="A18" s="9">
        <v>44271</v>
      </c>
      <c r="B18" s="10">
        <v>1300</v>
      </c>
      <c r="C18" s="7" t="s">
        <v>2067</v>
      </c>
      <c r="D18" s="8">
        <v>10</v>
      </c>
      <c r="E18" s="7" t="s">
        <v>2068</v>
      </c>
      <c r="F18" s="10">
        <v>218575.54</v>
      </c>
      <c r="G18" s="7" t="s">
        <v>2069</v>
      </c>
      <c r="H18" s="7" t="s">
        <v>2070</v>
      </c>
      <c r="I18" s="10">
        <v>10565425</v>
      </c>
    </row>
    <row r="19" spans="1:9" ht="38.25">
      <c r="A19" s="9">
        <v>44453</v>
      </c>
      <c r="B19" s="10">
        <v>129</v>
      </c>
      <c r="C19" s="7" t="s">
        <v>2206</v>
      </c>
      <c r="D19" s="8">
        <v>49</v>
      </c>
      <c r="E19" s="7" t="s">
        <v>2207</v>
      </c>
      <c r="F19" s="10">
        <v>21689.41</v>
      </c>
      <c r="G19" s="7" t="s">
        <v>2208</v>
      </c>
      <c r="H19" s="7" t="s">
        <v>2209</v>
      </c>
      <c r="I19" s="10">
        <v>1048415.25</v>
      </c>
    </row>
    <row r="20" spans="1:9" ht="25.5">
      <c r="A20" s="5">
        <v>43404</v>
      </c>
      <c r="B20" s="6">
        <v>454</v>
      </c>
      <c r="C20" s="3" t="s">
        <v>1028</v>
      </c>
      <c r="D20" s="4">
        <v>25</v>
      </c>
      <c r="E20" s="3" t="s">
        <v>1213</v>
      </c>
      <c r="F20" s="6">
        <v>69233.67</v>
      </c>
      <c r="G20" s="3" t="s">
        <v>1214</v>
      </c>
      <c r="H20" s="3" t="s">
        <v>1215</v>
      </c>
      <c r="I20" s="6">
        <v>1260689.8999999999</v>
      </c>
    </row>
    <row r="21" spans="1:9" ht="25.5">
      <c r="A21" s="5">
        <v>44169</v>
      </c>
      <c r="B21" s="6">
        <v>1500</v>
      </c>
      <c r="C21" s="3" t="s">
        <v>1947</v>
      </c>
      <c r="D21" s="4"/>
      <c r="E21" s="3" t="s">
        <v>1948</v>
      </c>
      <c r="F21" s="6">
        <v>1076085.67</v>
      </c>
      <c r="G21" s="3" t="s">
        <v>1949</v>
      </c>
      <c r="H21" s="3" t="s">
        <v>1950</v>
      </c>
      <c r="I21" s="6"/>
    </row>
    <row r="22" spans="1:9" ht="25.5">
      <c r="A22" s="5">
        <v>42612</v>
      </c>
      <c r="B22" s="6">
        <v>111</v>
      </c>
      <c r="C22" s="3" t="s">
        <v>313</v>
      </c>
      <c r="D22" s="4">
        <v>5</v>
      </c>
      <c r="E22" s="3" t="s">
        <v>314</v>
      </c>
      <c r="F22" s="6">
        <v>18123.98</v>
      </c>
      <c r="G22" s="3" t="s">
        <v>315</v>
      </c>
      <c r="H22" s="3" t="s">
        <v>316</v>
      </c>
      <c r="I22" s="6">
        <v>381934.35</v>
      </c>
    </row>
    <row r="23" spans="1:9" ht="38.25">
      <c r="A23" s="9">
        <v>42894</v>
      </c>
      <c r="B23" s="10">
        <v>2546</v>
      </c>
      <c r="C23" s="7" t="s">
        <v>508</v>
      </c>
      <c r="D23" s="8">
        <v>49</v>
      </c>
      <c r="E23" s="7" t="s">
        <v>699</v>
      </c>
      <c r="F23" s="10">
        <v>388257.54</v>
      </c>
      <c r="G23" s="7" t="s">
        <v>700</v>
      </c>
      <c r="H23" s="7" t="s">
        <v>701</v>
      </c>
      <c r="I23" s="10">
        <v>11154738.880000001</v>
      </c>
    </row>
    <row r="24" spans="1:9">
      <c r="A24" s="5">
        <v>42880</v>
      </c>
      <c r="B24" s="6">
        <v>660</v>
      </c>
      <c r="C24" s="3" t="s">
        <v>125</v>
      </c>
      <c r="D24" s="4">
        <v>49</v>
      </c>
      <c r="E24" s="3" t="s">
        <v>676</v>
      </c>
      <c r="F24" s="6">
        <v>110969.12</v>
      </c>
      <c r="G24" s="3" t="s">
        <v>677</v>
      </c>
      <c r="H24" s="3" t="s">
        <v>678</v>
      </c>
      <c r="I24" s="6">
        <v>5835165.5999999996</v>
      </c>
    </row>
    <row r="25" spans="1:9" ht="25.5">
      <c r="A25" s="5">
        <v>43346</v>
      </c>
      <c r="B25" s="6">
        <v>959</v>
      </c>
      <c r="C25" s="3" t="s">
        <v>1141</v>
      </c>
      <c r="D25" s="4">
        <v>49</v>
      </c>
      <c r="E25" s="3" t="s">
        <v>184</v>
      </c>
      <c r="F25" s="6">
        <v>146244.70000000001</v>
      </c>
      <c r="G25" s="3" t="s">
        <v>1142</v>
      </c>
      <c r="H25" s="3" t="s">
        <v>1143</v>
      </c>
      <c r="I25" s="6">
        <v>4748762.28</v>
      </c>
    </row>
    <row r="26" spans="1:9" ht="25.5">
      <c r="A26" s="5">
        <v>43629</v>
      </c>
      <c r="B26" s="6">
        <v>1032</v>
      </c>
      <c r="C26" s="3" t="s">
        <v>1415</v>
      </c>
      <c r="D26" s="4">
        <v>3</v>
      </c>
      <c r="E26" s="3" t="s">
        <v>1416</v>
      </c>
      <c r="F26" s="6">
        <v>157376.98000000001</v>
      </c>
      <c r="G26" s="3" t="s">
        <v>1417</v>
      </c>
      <c r="H26" s="3" t="s">
        <v>1418</v>
      </c>
      <c r="I26" s="6">
        <v>903340.56</v>
      </c>
    </row>
    <row r="27" spans="1:9" ht="76.5">
      <c r="A27" s="5">
        <v>44607</v>
      </c>
      <c r="B27" s="6">
        <v>16163</v>
      </c>
      <c r="C27" s="3" t="s">
        <v>2348</v>
      </c>
      <c r="D27" s="4">
        <v>20</v>
      </c>
      <c r="E27" s="3" t="s">
        <v>2349</v>
      </c>
      <c r="F27" s="6">
        <v>168562.34</v>
      </c>
      <c r="G27" s="3" t="s">
        <v>2350</v>
      </c>
      <c r="H27" s="3" t="s">
        <v>2351</v>
      </c>
      <c r="I27" s="6">
        <v>12735797.48</v>
      </c>
    </row>
    <row r="28" spans="1:9">
      <c r="A28" s="5">
        <v>43713</v>
      </c>
      <c r="B28" s="6">
        <v>1386</v>
      </c>
      <c r="C28" s="3" t="s">
        <v>1454</v>
      </c>
      <c r="D28" s="4">
        <v>49</v>
      </c>
      <c r="E28" s="3" t="s">
        <v>1504</v>
      </c>
      <c r="F28" s="6">
        <v>14454.46</v>
      </c>
      <c r="G28" s="3" t="s">
        <v>1505</v>
      </c>
      <c r="H28" s="3" t="s">
        <v>1506</v>
      </c>
      <c r="I28" s="6">
        <v>6575184</v>
      </c>
    </row>
    <row r="29" spans="1:9">
      <c r="A29" s="9">
        <v>43759</v>
      </c>
      <c r="B29" s="10">
        <v>2748</v>
      </c>
      <c r="C29" s="7" t="s">
        <v>1556</v>
      </c>
      <c r="D29" s="8"/>
      <c r="E29" s="7" t="s">
        <v>1557</v>
      </c>
      <c r="F29" s="10">
        <v>462035.07</v>
      </c>
      <c r="G29" s="7" t="s">
        <v>1558</v>
      </c>
      <c r="H29" s="7" t="s">
        <v>1559</v>
      </c>
      <c r="I29" s="10">
        <v>18487719.600000001</v>
      </c>
    </row>
    <row r="30" spans="1:9" ht="25.5">
      <c r="A30" s="5">
        <v>43700</v>
      </c>
      <c r="B30" s="6">
        <v>18846</v>
      </c>
      <c r="C30" s="3" t="s">
        <v>1491</v>
      </c>
      <c r="D30" s="4"/>
      <c r="E30" s="3" t="s">
        <v>1492</v>
      </c>
      <c r="F30" s="6">
        <v>589629.24</v>
      </c>
      <c r="G30" s="3" t="s">
        <v>1493</v>
      </c>
      <c r="H30" s="3" t="s">
        <v>1494</v>
      </c>
      <c r="I30" s="6">
        <v>57957857.640000001</v>
      </c>
    </row>
    <row r="31" spans="1:9" ht="25.5">
      <c r="A31" s="9">
        <v>43550</v>
      </c>
      <c r="B31" s="10">
        <v>938</v>
      </c>
      <c r="C31" s="7" t="s">
        <v>1348</v>
      </c>
      <c r="D31" s="8">
        <v>20</v>
      </c>
      <c r="E31" s="7" t="s">
        <v>1349</v>
      </c>
      <c r="F31" s="10">
        <v>9529.41</v>
      </c>
      <c r="G31" s="7" t="s">
        <v>1350</v>
      </c>
      <c r="H31" s="7" t="s">
        <v>1351</v>
      </c>
      <c r="I31" s="10">
        <v>854968.24</v>
      </c>
    </row>
    <row r="33" spans="1:9">
      <c r="A33" s="5">
        <v>42300</v>
      </c>
      <c r="B33" s="6">
        <v>193</v>
      </c>
      <c r="C33" s="3" t="s">
        <v>31</v>
      </c>
      <c r="D33" s="4">
        <v>49</v>
      </c>
      <c r="E33" s="3" t="s">
        <v>32</v>
      </c>
      <c r="F33" s="6">
        <v>32450.06</v>
      </c>
      <c r="G33" s="3" t="s">
        <v>33</v>
      </c>
      <c r="H33" s="3" t="s">
        <v>34</v>
      </c>
      <c r="I33" s="6">
        <v>1431262.91</v>
      </c>
    </row>
    <row r="34" spans="1:9" ht="25.5">
      <c r="A34" s="9">
        <v>42229</v>
      </c>
      <c r="B34" s="10">
        <v>500</v>
      </c>
      <c r="C34" s="7" t="s">
        <v>13</v>
      </c>
      <c r="D34" s="8">
        <v>49</v>
      </c>
      <c r="E34" s="7" t="s">
        <v>14</v>
      </c>
      <c r="F34" s="10">
        <v>84067.520000000004</v>
      </c>
      <c r="G34" s="7" t="s">
        <v>15</v>
      </c>
      <c r="H34" s="7" t="s">
        <v>16</v>
      </c>
      <c r="I34" s="10">
        <v>4594645</v>
      </c>
    </row>
    <row r="35" spans="1:9" ht="25.5">
      <c r="A35" s="5">
        <v>44078</v>
      </c>
      <c r="B35" s="6">
        <v>82748</v>
      </c>
      <c r="C35" s="3" t="s">
        <v>1858</v>
      </c>
      <c r="D35" s="4">
        <v>49</v>
      </c>
      <c r="E35" s="3" t="s">
        <v>1859</v>
      </c>
      <c r="F35" s="6">
        <v>3106516.21</v>
      </c>
      <c r="G35" s="3" t="s">
        <v>1860</v>
      </c>
      <c r="H35" s="3" t="s">
        <v>1861</v>
      </c>
      <c r="I35" s="6">
        <v>504152119.75999999</v>
      </c>
    </row>
    <row r="36" spans="1:9" ht="25.5">
      <c r="A36" s="9">
        <v>42282</v>
      </c>
      <c r="B36" s="10">
        <v>789</v>
      </c>
      <c r="C36" s="7" t="s">
        <v>27</v>
      </c>
      <c r="D36" s="8">
        <v>49</v>
      </c>
      <c r="E36" s="7" t="s">
        <v>28</v>
      </c>
      <c r="F36" s="10">
        <v>132658.54</v>
      </c>
      <c r="G36" s="7" t="s">
        <v>29</v>
      </c>
      <c r="H36" s="7" t="s">
        <v>30</v>
      </c>
      <c r="I36" s="10">
        <v>5622895.29</v>
      </c>
    </row>
    <row r="37" spans="1:9">
      <c r="A37" s="9">
        <v>42732</v>
      </c>
      <c r="B37" s="10">
        <v>53156</v>
      </c>
      <c r="C37" s="7" t="s">
        <v>523</v>
      </c>
      <c r="D37" s="8"/>
      <c r="E37" s="7" t="s">
        <v>524</v>
      </c>
      <c r="F37" s="10">
        <v>554358.69999999995</v>
      </c>
      <c r="G37" s="7" t="s">
        <v>525</v>
      </c>
      <c r="H37" s="7" t="s">
        <v>526</v>
      </c>
      <c r="I37" s="10">
        <v>344119718.12</v>
      </c>
    </row>
    <row r="38" spans="1:9">
      <c r="A38" s="9">
        <v>42279</v>
      </c>
      <c r="B38" s="10">
        <v>23685</v>
      </c>
      <c r="C38" s="7" t="s">
        <v>17</v>
      </c>
      <c r="D38" s="8">
        <v>49</v>
      </c>
      <c r="E38" s="7" t="s">
        <v>21</v>
      </c>
      <c r="F38" s="10">
        <v>469495.02</v>
      </c>
      <c r="G38" s="7" t="s">
        <v>22</v>
      </c>
      <c r="H38" s="7" t="s">
        <v>23</v>
      </c>
      <c r="I38" s="10">
        <v>20732191.050000001</v>
      </c>
    </row>
    <row r="39" spans="1:9">
      <c r="A39" s="9">
        <v>43789</v>
      </c>
      <c r="B39" s="10">
        <v>1353</v>
      </c>
      <c r="C39" s="7" t="s">
        <v>1501</v>
      </c>
      <c r="D39" s="8">
        <v>49</v>
      </c>
      <c r="E39" s="7" t="s">
        <v>1590</v>
      </c>
      <c r="F39" s="10">
        <v>4847.88</v>
      </c>
      <c r="G39" s="7" t="s">
        <v>1591</v>
      </c>
      <c r="H39" s="7" t="s">
        <v>1592</v>
      </c>
      <c r="I39" s="10">
        <v>1184321.49</v>
      </c>
    </row>
    <row r="40" spans="1:9" ht="63.75">
      <c r="A40" s="5">
        <v>43276</v>
      </c>
      <c r="B40" s="6">
        <v>1340</v>
      </c>
      <c r="C40" s="3" t="s">
        <v>1096</v>
      </c>
      <c r="D40" s="4"/>
      <c r="E40" s="3" t="s">
        <v>1097</v>
      </c>
      <c r="F40" s="6">
        <v>50306.13</v>
      </c>
      <c r="G40" s="3" t="s">
        <v>1098</v>
      </c>
      <c r="H40" s="3" t="s">
        <v>1099</v>
      </c>
      <c r="I40" s="6">
        <v>2084367.74</v>
      </c>
    </row>
    <row r="41" spans="1:9" ht="51">
      <c r="A41" s="9">
        <v>43521</v>
      </c>
      <c r="B41" s="10">
        <v>87</v>
      </c>
      <c r="C41" s="7" t="s">
        <v>1330</v>
      </c>
      <c r="D41" s="8"/>
      <c r="E41" s="7" t="s">
        <v>1331</v>
      </c>
      <c r="F41" s="10">
        <v>4256.91</v>
      </c>
      <c r="G41" s="7" t="s">
        <v>1332</v>
      </c>
      <c r="H41" s="7" t="s">
        <v>1333</v>
      </c>
      <c r="I41" s="10">
        <v>171614.46</v>
      </c>
    </row>
    <row r="42" spans="1:9" ht="89.25">
      <c r="A42" s="9">
        <v>43402</v>
      </c>
      <c r="B42" s="10">
        <v>226</v>
      </c>
      <c r="C42" s="7" t="s">
        <v>1206</v>
      </c>
      <c r="D42" s="8"/>
      <c r="E42" s="7" t="s">
        <v>1207</v>
      </c>
      <c r="F42" s="10">
        <v>2313.06</v>
      </c>
      <c r="G42" s="7" t="s">
        <v>1208</v>
      </c>
      <c r="H42" s="7" t="s">
        <v>1209</v>
      </c>
      <c r="I42" s="10">
        <v>420281.3</v>
      </c>
    </row>
    <row r="43" spans="1:9" ht="89.25">
      <c r="A43" s="5">
        <v>43402</v>
      </c>
      <c r="B43" s="6">
        <v>204</v>
      </c>
      <c r="C43" s="3" t="s">
        <v>1206</v>
      </c>
      <c r="D43" s="4"/>
      <c r="E43" s="3" t="s">
        <v>1210</v>
      </c>
      <c r="F43" s="6">
        <v>8934.6</v>
      </c>
      <c r="G43" s="3" t="s">
        <v>1208</v>
      </c>
      <c r="H43" s="3" t="s">
        <v>1211</v>
      </c>
      <c r="I43" s="6">
        <v>1230238.79</v>
      </c>
    </row>
    <row r="44" spans="1:9" ht="51">
      <c r="A44" s="5">
        <v>42747</v>
      </c>
      <c r="B44" s="6">
        <v>1286</v>
      </c>
      <c r="C44" s="3" t="s">
        <v>541</v>
      </c>
      <c r="D44" s="4"/>
      <c r="E44" s="3" t="s">
        <v>542</v>
      </c>
      <c r="F44" s="6">
        <v>203522.9</v>
      </c>
      <c r="G44" s="3" t="s">
        <v>543</v>
      </c>
      <c r="H44" s="3" t="s">
        <v>544</v>
      </c>
      <c r="I44" s="6">
        <v>4288925.74</v>
      </c>
    </row>
    <row r="45" spans="1:9" ht="51">
      <c r="A45" s="9">
        <v>44136</v>
      </c>
      <c r="B45" s="10">
        <v>573</v>
      </c>
      <c r="C45" s="7" t="s">
        <v>1901</v>
      </c>
      <c r="D45" s="8">
        <v>49</v>
      </c>
      <c r="E45" s="7" t="s">
        <v>1902</v>
      </c>
      <c r="F45" s="10">
        <v>5821.26</v>
      </c>
      <c r="G45" s="7" t="s">
        <v>1903</v>
      </c>
      <c r="H45" s="7" t="s">
        <v>1904</v>
      </c>
      <c r="I45" s="10">
        <v>618244.07999999996</v>
      </c>
    </row>
    <row r="46" spans="1:9" ht="38.25">
      <c r="A46" s="9">
        <v>43032</v>
      </c>
      <c r="B46" s="10">
        <v>4581</v>
      </c>
      <c r="C46" s="7" t="s">
        <v>820</v>
      </c>
      <c r="D46" s="8">
        <v>40</v>
      </c>
      <c r="E46" s="7" t="s">
        <v>821</v>
      </c>
      <c r="F46" s="10">
        <v>47774.8</v>
      </c>
      <c r="G46" s="7" t="s">
        <v>822</v>
      </c>
      <c r="H46" s="7" t="s">
        <v>823</v>
      </c>
      <c r="I46" s="10">
        <v>34762460.399999999</v>
      </c>
    </row>
    <row r="47" spans="1:9" ht="63.75">
      <c r="A47" s="9">
        <v>43276</v>
      </c>
      <c r="B47" s="10">
        <v>711</v>
      </c>
      <c r="C47" s="7" t="s">
        <v>1096</v>
      </c>
      <c r="D47" s="8"/>
      <c r="E47" s="7" t="s">
        <v>1097</v>
      </c>
      <c r="F47" s="10">
        <v>34786.71</v>
      </c>
      <c r="G47" s="7" t="s">
        <v>1100</v>
      </c>
      <c r="H47" s="7" t="s">
        <v>1101</v>
      </c>
      <c r="I47" s="10">
        <v>1402404.84</v>
      </c>
    </row>
    <row r="48" spans="1:9" ht="25.5">
      <c r="A48" s="9">
        <v>43502</v>
      </c>
      <c r="B48" s="10">
        <v>1794</v>
      </c>
      <c r="C48" s="7" t="s">
        <v>1317</v>
      </c>
      <c r="D48" s="8">
        <v>49</v>
      </c>
      <c r="E48" s="7" t="s">
        <v>1318</v>
      </c>
      <c r="F48" s="10">
        <v>232515.41</v>
      </c>
      <c r="G48" s="7" t="s">
        <v>1319</v>
      </c>
      <c r="H48" s="7" t="s">
        <v>1320</v>
      </c>
      <c r="I48" s="10">
        <v>3593257.93</v>
      </c>
    </row>
    <row r="49" spans="1:9" ht="25.5">
      <c r="A49" s="9">
        <v>43610</v>
      </c>
      <c r="B49" s="10">
        <v>910</v>
      </c>
      <c r="C49" s="7" t="s">
        <v>1392</v>
      </c>
      <c r="D49" s="8">
        <v>20</v>
      </c>
      <c r="E49" s="7" t="s">
        <v>1393</v>
      </c>
      <c r="F49" s="10">
        <v>9244.94</v>
      </c>
      <c r="G49" s="7" t="s">
        <v>1319</v>
      </c>
      <c r="H49" s="7" t="s">
        <v>1394</v>
      </c>
      <c r="I49" s="10">
        <v>1003957.5</v>
      </c>
    </row>
    <row r="50" spans="1:9" ht="25.5">
      <c r="A50" s="9">
        <v>43630</v>
      </c>
      <c r="B50" s="10">
        <v>878</v>
      </c>
      <c r="C50" s="7" t="s">
        <v>1426</v>
      </c>
      <c r="D50" s="8">
        <v>20</v>
      </c>
      <c r="E50" s="7" t="s">
        <v>1427</v>
      </c>
      <c r="F50" s="10">
        <v>8919.85</v>
      </c>
      <c r="G50" s="7" t="s">
        <v>1319</v>
      </c>
      <c r="H50" s="7" t="s">
        <v>1428</v>
      </c>
      <c r="I50" s="10">
        <v>800279.44</v>
      </c>
    </row>
    <row r="51" spans="1:9" ht="25.5">
      <c r="A51" s="9">
        <v>43636</v>
      </c>
      <c r="B51" s="10">
        <v>365</v>
      </c>
      <c r="C51" s="7" t="s">
        <v>1431</v>
      </c>
      <c r="D51" s="8">
        <v>49</v>
      </c>
      <c r="E51" s="7" t="s">
        <v>1432</v>
      </c>
      <c r="F51" s="10">
        <v>53366.96</v>
      </c>
      <c r="G51" s="7" t="s">
        <v>1319</v>
      </c>
      <c r="H51" s="7" t="s">
        <v>1433</v>
      </c>
      <c r="I51" s="10">
        <v>824724.8</v>
      </c>
    </row>
    <row r="52" spans="1:9" ht="25.5">
      <c r="A52" s="5">
        <v>43664</v>
      </c>
      <c r="B52" s="6">
        <v>768</v>
      </c>
      <c r="C52" s="3" t="s">
        <v>1467</v>
      </c>
      <c r="D52" s="4">
        <v>49</v>
      </c>
      <c r="E52" s="3" t="s">
        <v>1468</v>
      </c>
      <c r="F52" s="6">
        <v>129127.7</v>
      </c>
      <c r="G52" s="3" t="s">
        <v>1319</v>
      </c>
      <c r="H52" s="3" t="s">
        <v>1469</v>
      </c>
      <c r="I52" s="6">
        <v>6588387.8399999999</v>
      </c>
    </row>
    <row r="53" spans="1:9" ht="25.5">
      <c r="A53" s="9">
        <v>43676</v>
      </c>
      <c r="B53" s="10">
        <v>118</v>
      </c>
      <c r="C53" s="7" t="s">
        <v>1477</v>
      </c>
      <c r="D53" s="8">
        <v>49</v>
      </c>
      <c r="E53" s="7" t="s">
        <v>1468</v>
      </c>
      <c r="F53" s="10">
        <v>19839.93</v>
      </c>
      <c r="G53" s="7" t="s">
        <v>1319</v>
      </c>
      <c r="H53" s="7" t="s">
        <v>1478</v>
      </c>
      <c r="I53" s="10">
        <v>959015.5</v>
      </c>
    </row>
    <row r="54" spans="1:9" ht="25.5">
      <c r="A54" s="9">
        <v>43711</v>
      </c>
      <c r="B54" s="10">
        <v>248</v>
      </c>
      <c r="C54" s="7" t="s">
        <v>1501</v>
      </c>
      <c r="D54" s="8">
        <v>49</v>
      </c>
      <c r="E54" s="7" t="s">
        <v>1502</v>
      </c>
      <c r="F54" s="10">
        <v>10588.86</v>
      </c>
      <c r="G54" s="7" t="s">
        <v>1319</v>
      </c>
      <c r="H54" s="7" t="s">
        <v>1503</v>
      </c>
      <c r="I54" s="10">
        <v>482149.2</v>
      </c>
    </row>
    <row r="55" spans="1:9" ht="25.5">
      <c r="A55" s="9">
        <v>43746</v>
      </c>
      <c r="B55" s="10">
        <v>10705</v>
      </c>
      <c r="C55" s="7" t="s">
        <v>167</v>
      </c>
      <c r="D55" s="8">
        <v>49</v>
      </c>
      <c r="E55" s="7" t="s">
        <v>1543</v>
      </c>
      <c r="F55" s="10">
        <v>1633692.01</v>
      </c>
      <c r="G55" s="7" t="s">
        <v>1319</v>
      </c>
      <c r="H55" s="7" t="s">
        <v>1544</v>
      </c>
      <c r="I55" s="10">
        <v>34427494.100000001</v>
      </c>
    </row>
    <row r="56" spans="1:9">
      <c r="A56" s="5">
        <v>43649</v>
      </c>
      <c r="B56" s="6">
        <v>900</v>
      </c>
      <c r="C56" s="3" t="s">
        <v>1458</v>
      </c>
      <c r="D56" s="4">
        <v>49</v>
      </c>
      <c r="E56" s="3" t="s">
        <v>719</v>
      </c>
      <c r="F56" s="6">
        <v>151321.53</v>
      </c>
      <c r="G56" s="3" t="s">
        <v>1459</v>
      </c>
      <c r="H56" s="3" t="s">
        <v>1460</v>
      </c>
      <c r="I56" s="6">
        <v>8162568</v>
      </c>
    </row>
    <row r="57" spans="1:9" ht="25.5">
      <c r="A57" s="5">
        <v>43591</v>
      </c>
      <c r="B57" s="6">
        <v>14900</v>
      </c>
      <c r="C57" s="3" t="s">
        <v>1374</v>
      </c>
      <c r="D57" s="4">
        <v>49</v>
      </c>
      <c r="E57" s="3" t="s">
        <v>1375</v>
      </c>
      <c r="F57" s="6">
        <v>155390.63</v>
      </c>
      <c r="G57" s="3" t="s">
        <v>1376</v>
      </c>
      <c r="H57" s="3" t="s">
        <v>1377</v>
      </c>
      <c r="I57" s="6">
        <v>31083933</v>
      </c>
    </row>
    <row r="58" spans="1:9">
      <c r="A58" s="9">
        <v>43654</v>
      </c>
      <c r="B58" s="10">
        <v>14500</v>
      </c>
      <c r="C58" s="7" t="s">
        <v>1461</v>
      </c>
      <c r="D58" s="8">
        <v>49</v>
      </c>
      <c r="E58" s="7" t="s">
        <v>1462</v>
      </c>
      <c r="F58" s="10">
        <v>151219.07999999999</v>
      </c>
      <c r="G58" s="7" t="s">
        <v>1376</v>
      </c>
      <c r="H58" s="7" t="s">
        <v>1463</v>
      </c>
      <c r="I58" s="10">
        <v>60122075</v>
      </c>
    </row>
    <row r="59" spans="1:9">
      <c r="A59" s="9">
        <v>43789</v>
      </c>
      <c r="B59" s="10">
        <v>4004</v>
      </c>
      <c r="C59" s="7" t="s">
        <v>839</v>
      </c>
      <c r="D59" s="8">
        <v>49</v>
      </c>
      <c r="E59" s="7" t="s">
        <v>1585</v>
      </c>
      <c r="F59" s="10">
        <v>146517.68</v>
      </c>
      <c r="G59" s="7" t="s">
        <v>1376</v>
      </c>
      <c r="H59" s="7" t="s">
        <v>1586</v>
      </c>
      <c r="I59" s="10">
        <v>4609484.88</v>
      </c>
    </row>
    <row r="60" spans="1:9" ht="51">
      <c r="A60" s="5">
        <v>43523</v>
      </c>
      <c r="B60" s="6">
        <v>4026</v>
      </c>
      <c r="C60" s="3" t="s">
        <v>317</v>
      </c>
      <c r="D60" s="4">
        <v>49</v>
      </c>
      <c r="E60" s="3" t="s">
        <v>1334</v>
      </c>
      <c r="F60" s="6">
        <v>176327.02</v>
      </c>
      <c r="G60" s="3" t="s">
        <v>1335</v>
      </c>
      <c r="H60" s="3" t="s">
        <v>1336</v>
      </c>
      <c r="I60" s="6">
        <v>6964094.2800000003</v>
      </c>
    </row>
    <row r="61" spans="1:9" ht="25.5">
      <c r="A61" s="9">
        <v>43564</v>
      </c>
      <c r="B61" s="10">
        <v>2976</v>
      </c>
      <c r="C61" s="7" t="s">
        <v>1356</v>
      </c>
      <c r="D61" s="8">
        <v>49</v>
      </c>
      <c r="E61" s="7" t="s">
        <v>1357</v>
      </c>
      <c r="F61" s="10">
        <v>31036.41</v>
      </c>
      <c r="G61" s="7" t="s">
        <v>1358</v>
      </c>
      <c r="H61" s="7" t="s">
        <v>1359</v>
      </c>
      <c r="I61" s="10">
        <v>4582170</v>
      </c>
    </row>
    <row r="62" spans="1:9" ht="25.5">
      <c r="A62" s="9">
        <v>43679</v>
      </c>
      <c r="B62" s="10">
        <v>13800</v>
      </c>
      <c r="C62" s="7" t="s">
        <v>1360</v>
      </c>
      <c r="D62" s="8">
        <v>49</v>
      </c>
      <c r="E62" s="7" t="s">
        <v>1482</v>
      </c>
      <c r="F62" s="10">
        <v>143918.84</v>
      </c>
      <c r="G62" s="7" t="s">
        <v>1483</v>
      </c>
      <c r="H62" s="7" t="s">
        <v>1484</v>
      </c>
      <c r="I62" s="10">
        <v>68147574</v>
      </c>
    </row>
    <row r="63" spans="1:9" ht="38.25">
      <c r="A63" s="5">
        <v>44315</v>
      </c>
      <c r="B63" s="6">
        <v>3012</v>
      </c>
      <c r="C63" s="3" t="s">
        <v>2105</v>
      </c>
      <c r="D63" s="4"/>
      <c r="E63" s="3" t="s">
        <v>2106</v>
      </c>
      <c r="F63" s="6">
        <v>27308.65</v>
      </c>
      <c r="G63" s="3" t="s">
        <v>2107</v>
      </c>
      <c r="H63" s="3" t="s">
        <v>2108</v>
      </c>
      <c r="I63" s="6">
        <v>9769331.6400000006</v>
      </c>
    </row>
    <row r="64" spans="1:9" ht="25.5">
      <c r="A64" s="9">
        <v>43612</v>
      </c>
      <c r="B64" s="10">
        <v>10681</v>
      </c>
      <c r="C64" s="7" t="s">
        <v>1399</v>
      </c>
      <c r="D64" s="8">
        <v>49</v>
      </c>
      <c r="E64" s="7" t="s">
        <v>1400</v>
      </c>
      <c r="F64" s="10">
        <v>205996.38</v>
      </c>
      <c r="G64" s="7" t="s">
        <v>1401</v>
      </c>
      <c r="H64" s="7" t="s">
        <v>1402</v>
      </c>
      <c r="I64" s="10">
        <v>17895054.210000001</v>
      </c>
    </row>
    <row r="65" spans="1:9" ht="25.5">
      <c r="A65" s="5">
        <v>44180</v>
      </c>
      <c r="B65" s="6">
        <v>573</v>
      </c>
      <c r="C65" s="3" t="s">
        <v>1925</v>
      </c>
      <c r="D65" s="4">
        <v>49</v>
      </c>
      <c r="E65" s="3" t="s">
        <v>1974</v>
      </c>
      <c r="F65" s="6">
        <v>24465.4</v>
      </c>
      <c r="G65" s="3" t="s">
        <v>1975</v>
      </c>
      <c r="H65" s="3" t="s">
        <v>1976</v>
      </c>
      <c r="I65" s="6">
        <v>1050274.6200000001</v>
      </c>
    </row>
    <row r="66" spans="1:9" ht="25.5">
      <c r="A66" s="5">
        <v>42643</v>
      </c>
      <c r="B66" s="6">
        <v>432</v>
      </c>
      <c r="C66" s="3" t="s">
        <v>353</v>
      </c>
      <c r="D66" s="4"/>
      <c r="E66" s="3" t="s">
        <v>354</v>
      </c>
      <c r="F66" s="6">
        <v>13515.86</v>
      </c>
      <c r="G66" s="3" t="s">
        <v>355</v>
      </c>
      <c r="H66" s="3" t="s">
        <v>356</v>
      </c>
      <c r="I66" s="6">
        <v>378142.56</v>
      </c>
    </row>
    <row r="67" spans="1:9">
      <c r="A67" s="9">
        <v>42622</v>
      </c>
      <c r="B67" s="10">
        <v>11358</v>
      </c>
      <c r="C67" s="7" t="s">
        <v>255</v>
      </c>
      <c r="D67" s="8"/>
      <c r="E67" s="7" t="s">
        <v>335</v>
      </c>
      <c r="F67" s="10">
        <v>355354.4</v>
      </c>
      <c r="G67" s="7" t="s">
        <v>338</v>
      </c>
      <c r="H67" s="7" t="s">
        <v>339</v>
      </c>
      <c r="I67" s="10">
        <v>9941998.1400000006</v>
      </c>
    </row>
    <row r="68" spans="1:9" ht="25.5">
      <c r="A68" s="5">
        <v>42860</v>
      </c>
      <c r="B68" s="6">
        <v>5534</v>
      </c>
      <c r="C68" s="3" t="s">
        <v>648</v>
      </c>
      <c r="D68" s="4">
        <v>45</v>
      </c>
      <c r="E68" s="3" t="s">
        <v>649</v>
      </c>
      <c r="F68" s="6">
        <v>172399.9</v>
      </c>
      <c r="G68" s="3" t="s">
        <v>652</v>
      </c>
      <c r="H68" s="3" t="s">
        <v>653</v>
      </c>
      <c r="I68" s="6">
        <v>4844076.22</v>
      </c>
    </row>
    <row r="69" spans="1:9" ht="25.5">
      <c r="A69" s="5">
        <v>42978</v>
      </c>
      <c r="B69" s="6">
        <v>2597</v>
      </c>
      <c r="C69" s="3" t="s">
        <v>648</v>
      </c>
      <c r="D69" s="4">
        <v>44</v>
      </c>
      <c r="E69" s="3" t="s">
        <v>649</v>
      </c>
      <c r="F69" s="6">
        <v>81251.570000000007</v>
      </c>
      <c r="G69" s="3" t="s">
        <v>652</v>
      </c>
      <c r="H69" s="3" t="s">
        <v>768</v>
      </c>
      <c r="I69" s="6">
        <v>7140944.9299999997</v>
      </c>
    </row>
    <row r="70" spans="1:9">
      <c r="A70" s="9">
        <v>43739</v>
      </c>
      <c r="B70" s="10">
        <v>19976</v>
      </c>
      <c r="C70" s="7" t="s">
        <v>255</v>
      </c>
      <c r="D70" s="8">
        <v>49</v>
      </c>
      <c r="E70" s="7" t="s">
        <v>928</v>
      </c>
      <c r="F70" s="10">
        <v>730978.3</v>
      </c>
      <c r="G70" s="7" t="s">
        <v>1539</v>
      </c>
      <c r="H70" s="7" t="s">
        <v>1540</v>
      </c>
      <c r="I70" s="10">
        <v>19972803.84</v>
      </c>
    </row>
    <row r="71" spans="1:9" ht="25.5">
      <c r="A71" s="9">
        <v>44147</v>
      </c>
      <c r="B71" s="10">
        <v>21092</v>
      </c>
      <c r="C71" s="7" t="s">
        <v>155</v>
      </c>
      <c r="D71" s="8"/>
      <c r="E71" s="7" t="s">
        <v>1915</v>
      </c>
      <c r="F71" s="10">
        <v>771815.9</v>
      </c>
      <c r="G71" s="12" t="s">
        <v>2411</v>
      </c>
      <c r="H71" s="7" t="s">
        <v>1916</v>
      </c>
      <c r="I71" s="10"/>
    </row>
    <row r="72" spans="1:9" ht="25.5">
      <c r="A72" s="9">
        <v>42566</v>
      </c>
      <c r="B72" s="10">
        <v>6613</v>
      </c>
      <c r="C72" s="7" t="s">
        <v>255</v>
      </c>
      <c r="D72" s="8"/>
      <c r="E72" s="7" t="s">
        <v>256</v>
      </c>
      <c r="F72" s="10">
        <v>206898.98</v>
      </c>
      <c r="G72" s="7" t="s">
        <v>257</v>
      </c>
      <c r="H72" s="7" t="s">
        <v>258</v>
      </c>
      <c r="I72" s="10">
        <v>5788557.29</v>
      </c>
    </row>
    <row r="73" spans="1:9">
      <c r="A73" s="5">
        <v>42566</v>
      </c>
      <c r="B73" s="6">
        <v>2400</v>
      </c>
      <c r="C73" s="3" t="s">
        <v>255</v>
      </c>
      <c r="D73" s="4"/>
      <c r="E73" s="3" t="s">
        <v>259</v>
      </c>
      <c r="F73" s="6">
        <v>75088.09</v>
      </c>
      <c r="G73" s="3" t="s">
        <v>257</v>
      </c>
      <c r="H73" s="3" t="s">
        <v>260</v>
      </c>
      <c r="I73" s="6">
        <v>2100792</v>
      </c>
    </row>
    <row r="74" spans="1:9">
      <c r="A74" s="9">
        <v>43907</v>
      </c>
      <c r="B74" s="10">
        <v>12154</v>
      </c>
      <c r="C74" s="7" t="s">
        <v>1687</v>
      </c>
      <c r="D74" s="8">
        <v>49</v>
      </c>
      <c r="E74" s="7" t="s">
        <v>1688</v>
      </c>
      <c r="F74" s="10">
        <v>524884.29</v>
      </c>
      <c r="G74" s="7" t="s">
        <v>1689</v>
      </c>
      <c r="H74" s="7" t="s">
        <v>1690</v>
      </c>
      <c r="I74" s="10"/>
    </row>
    <row r="75" spans="1:9">
      <c r="A75" s="9">
        <v>42328</v>
      </c>
      <c r="B75" s="10">
        <v>1600</v>
      </c>
      <c r="C75" s="7" t="s">
        <v>47</v>
      </c>
      <c r="D75" s="8"/>
      <c r="E75" s="7" t="s">
        <v>48</v>
      </c>
      <c r="F75" s="10">
        <v>54571.77</v>
      </c>
      <c r="G75" s="12" t="s">
        <v>2412</v>
      </c>
      <c r="H75" s="7" t="s">
        <v>49</v>
      </c>
      <c r="I75" s="10">
        <v>843344</v>
      </c>
    </row>
    <row r="76" spans="1:9" ht="25.5">
      <c r="A76" s="5">
        <v>44509</v>
      </c>
      <c r="B76" s="6">
        <v>4143</v>
      </c>
      <c r="C76" s="3" t="s">
        <v>2265</v>
      </c>
      <c r="D76" s="4">
        <v>15</v>
      </c>
      <c r="E76" s="3" t="s">
        <v>2266</v>
      </c>
      <c r="F76" s="6">
        <v>178920.15</v>
      </c>
      <c r="G76" s="3" t="s">
        <v>2267</v>
      </c>
      <c r="H76" s="3" t="s">
        <v>2268</v>
      </c>
      <c r="I76" s="6">
        <v>6912512.6399999997</v>
      </c>
    </row>
    <row r="77" spans="1:9" ht="38.25">
      <c r="A77" s="5">
        <v>43077</v>
      </c>
      <c r="B77" s="6">
        <v>620</v>
      </c>
      <c r="C77" s="3" t="s">
        <v>897</v>
      </c>
      <c r="D77" s="4">
        <v>49</v>
      </c>
      <c r="E77" s="3" t="s">
        <v>898</v>
      </c>
      <c r="F77" s="6">
        <v>26472.15</v>
      </c>
      <c r="G77" s="3" t="s">
        <v>899</v>
      </c>
      <c r="H77" s="3" t="s">
        <v>900</v>
      </c>
      <c r="I77" s="6">
        <v>844334.6</v>
      </c>
    </row>
    <row r="78" spans="1:9" ht="25.5">
      <c r="A78" s="9">
        <v>44179</v>
      </c>
      <c r="B78" s="10">
        <v>350</v>
      </c>
      <c r="C78" s="7" t="s">
        <v>1970</v>
      </c>
      <c r="D78" s="8">
        <v>49</v>
      </c>
      <c r="E78" s="7" t="s">
        <v>1971</v>
      </c>
      <c r="F78" s="10">
        <v>14141.21</v>
      </c>
      <c r="G78" s="7" t="s">
        <v>1972</v>
      </c>
      <c r="H78" s="7" t="s">
        <v>1973</v>
      </c>
      <c r="I78" s="10">
        <v>550931.5</v>
      </c>
    </row>
    <row r="79" spans="1:9" ht="38.25">
      <c r="A79" s="9">
        <v>44670</v>
      </c>
      <c r="B79" s="10">
        <v>1922</v>
      </c>
      <c r="C79" s="7" t="s">
        <v>2384</v>
      </c>
      <c r="D79" s="8">
        <v>49</v>
      </c>
      <c r="E79" s="7" t="s">
        <v>2385</v>
      </c>
      <c r="F79" s="10">
        <v>323155.53000000003</v>
      </c>
      <c r="G79" s="7" t="s">
        <v>2386</v>
      </c>
      <c r="H79" s="7" t="s">
        <v>2387</v>
      </c>
      <c r="I79" s="10">
        <v>15620574.5</v>
      </c>
    </row>
    <row r="80" spans="1:9">
      <c r="A80" s="9">
        <v>44068</v>
      </c>
      <c r="B80" s="10">
        <v>55850</v>
      </c>
      <c r="C80" s="7" t="s">
        <v>167</v>
      </c>
      <c r="D80" s="8">
        <v>49</v>
      </c>
      <c r="E80" s="7" t="s">
        <v>1834</v>
      </c>
      <c r="F80" s="10">
        <v>873380.07</v>
      </c>
      <c r="G80" s="7" t="s">
        <v>1835</v>
      </c>
      <c r="H80" s="7" t="s">
        <v>1836</v>
      </c>
      <c r="I80" s="10">
        <v>152059444</v>
      </c>
    </row>
    <row r="81" spans="1:9">
      <c r="A81" s="9">
        <v>42520</v>
      </c>
      <c r="B81" s="10">
        <v>11234</v>
      </c>
      <c r="C81" s="7" t="s">
        <v>213</v>
      </c>
      <c r="D81" s="8">
        <v>49</v>
      </c>
      <c r="E81" s="7" t="s">
        <v>143</v>
      </c>
      <c r="F81" s="10">
        <v>421745.57</v>
      </c>
      <c r="G81" s="7" t="s">
        <v>214</v>
      </c>
      <c r="H81" s="7" t="s">
        <v>215</v>
      </c>
      <c r="I81" s="10">
        <v>15528533.52</v>
      </c>
    </row>
    <row r="82" spans="1:9" ht="76.5">
      <c r="A82" s="5">
        <v>42821</v>
      </c>
      <c r="B82" s="6">
        <v>869</v>
      </c>
      <c r="C82" s="3" t="s">
        <v>625</v>
      </c>
      <c r="D82" s="4">
        <v>49</v>
      </c>
      <c r="E82" s="3" t="s">
        <v>627</v>
      </c>
      <c r="F82" s="6">
        <v>127184</v>
      </c>
      <c r="G82" s="3" t="s">
        <v>628</v>
      </c>
      <c r="H82" s="3" t="s">
        <v>626</v>
      </c>
      <c r="I82" s="6">
        <v>7861929.9000000004</v>
      </c>
    </row>
    <row r="83" spans="1:9" ht="38.25">
      <c r="A83" s="5">
        <v>43045</v>
      </c>
      <c r="B83" s="6">
        <v>388</v>
      </c>
      <c r="C83" s="3" t="s">
        <v>848</v>
      </c>
      <c r="D83" s="4">
        <v>49</v>
      </c>
      <c r="E83" s="3" t="s">
        <v>851</v>
      </c>
      <c r="F83" s="6">
        <v>65236.39</v>
      </c>
      <c r="G83" s="3" t="s">
        <v>852</v>
      </c>
      <c r="H83" s="3" t="s">
        <v>853</v>
      </c>
      <c r="I83" s="6">
        <v>2266141.16</v>
      </c>
    </row>
    <row r="84" spans="1:9" ht="63.75">
      <c r="A84" s="5">
        <v>43157</v>
      </c>
      <c r="B84" s="6">
        <v>639</v>
      </c>
      <c r="C84" s="3" t="s">
        <v>990</v>
      </c>
      <c r="D84" s="4">
        <v>49</v>
      </c>
      <c r="E84" s="3" t="s">
        <v>991</v>
      </c>
      <c r="F84" s="6">
        <v>55867.91</v>
      </c>
      <c r="G84" s="3" t="s">
        <v>992</v>
      </c>
      <c r="H84" s="3" t="s">
        <v>993</v>
      </c>
      <c r="I84" s="6">
        <v>5193312.75</v>
      </c>
    </row>
    <row r="85" spans="1:9" ht="38.25">
      <c r="A85" s="9">
        <v>42886</v>
      </c>
      <c r="B85" s="10">
        <v>2325</v>
      </c>
      <c r="C85" s="7" t="s">
        <v>679</v>
      </c>
      <c r="D85" s="8">
        <v>49</v>
      </c>
      <c r="E85" s="7" t="s">
        <v>680</v>
      </c>
      <c r="F85" s="10">
        <v>390913.95</v>
      </c>
      <c r="G85" s="7" t="s">
        <v>681</v>
      </c>
      <c r="H85" s="7" t="s">
        <v>682</v>
      </c>
      <c r="I85" s="10">
        <v>18323208.75</v>
      </c>
    </row>
    <row r="86" spans="1:9" ht="38.25">
      <c r="A86" s="9">
        <v>44495</v>
      </c>
      <c r="B86" s="10">
        <v>4512</v>
      </c>
      <c r="C86" s="7" t="s">
        <v>1161</v>
      </c>
      <c r="D86" s="8">
        <v>49</v>
      </c>
      <c r="E86" s="7" t="s">
        <v>1189</v>
      </c>
      <c r="F86" s="10">
        <v>688066.79</v>
      </c>
      <c r="G86" s="7" t="s">
        <v>2250</v>
      </c>
      <c r="H86" s="7" t="s">
        <v>2251</v>
      </c>
      <c r="I86" s="10">
        <v>19768335.359999999</v>
      </c>
    </row>
    <row r="87" spans="1:9" ht="89.25">
      <c r="A87" s="9">
        <v>44225</v>
      </c>
      <c r="B87" s="10">
        <v>573</v>
      </c>
      <c r="C87" s="7" t="s">
        <v>2034</v>
      </c>
      <c r="D87" s="8">
        <v>3</v>
      </c>
      <c r="E87" s="7" t="s">
        <v>2035</v>
      </c>
      <c r="F87" s="10">
        <v>96341.37</v>
      </c>
      <c r="G87" s="7" t="s">
        <v>2036</v>
      </c>
      <c r="H87" s="7" t="s">
        <v>2037</v>
      </c>
      <c r="I87" s="10">
        <v>1147678.8899999999</v>
      </c>
    </row>
    <row r="88" spans="1:9" ht="63.75">
      <c r="A88" s="9">
        <v>42579</v>
      </c>
      <c r="B88" s="10">
        <v>1317</v>
      </c>
      <c r="C88" s="7" t="s">
        <v>281</v>
      </c>
      <c r="D88" s="8">
        <v>49</v>
      </c>
      <c r="E88" s="7" t="s">
        <v>282</v>
      </c>
      <c r="F88" s="10">
        <v>221433.84</v>
      </c>
      <c r="G88" s="7" t="s">
        <v>283</v>
      </c>
      <c r="H88" s="7" t="s">
        <v>284</v>
      </c>
      <c r="I88" s="10">
        <v>11992681.02</v>
      </c>
    </row>
    <row r="89" spans="1:9" ht="127.5">
      <c r="A89" s="9">
        <v>42769</v>
      </c>
      <c r="B89" s="10">
        <v>216</v>
      </c>
      <c r="C89" s="7" t="s">
        <v>360</v>
      </c>
      <c r="D89" s="8">
        <v>49</v>
      </c>
      <c r="E89" s="7" t="s">
        <v>573</v>
      </c>
      <c r="F89" s="10">
        <v>36317.160000000003</v>
      </c>
      <c r="G89" s="7" t="s">
        <v>574</v>
      </c>
      <c r="H89" s="7" t="s">
        <v>575</v>
      </c>
      <c r="I89" s="10">
        <v>1973492.64</v>
      </c>
    </row>
    <row r="90" spans="1:9" ht="51">
      <c r="A90" s="9">
        <v>42503</v>
      </c>
      <c r="B90" s="10">
        <v>340</v>
      </c>
      <c r="C90" s="7" t="s">
        <v>176</v>
      </c>
      <c r="D90" s="8"/>
      <c r="E90" s="7" t="s">
        <v>177</v>
      </c>
      <c r="F90" s="10">
        <v>54447.62</v>
      </c>
      <c r="G90" s="7" t="s">
        <v>178</v>
      </c>
      <c r="H90" s="7" t="s">
        <v>179</v>
      </c>
      <c r="I90" s="10">
        <v>2294796</v>
      </c>
    </row>
    <row r="91" spans="1:9" ht="114.75">
      <c r="A91" s="5">
        <v>42646</v>
      </c>
      <c r="B91" s="6">
        <v>100</v>
      </c>
      <c r="C91" s="3" t="s">
        <v>360</v>
      </c>
      <c r="D91" s="4">
        <v>49</v>
      </c>
      <c r="E91" s="3" t="s">
        <v>361</v>
      </c>
      <c r="F91" s="6">
        <v>16813.5</v>
      </c>
      <c r="G91" s="3" t="s">
        <v>362</v>
      </c>
      <c r="H91" s="3" t="s">
        <v>363</v>
      </c>
      <c r="I91" s="6">
        <v>813200</v>
      </c>
    </row>
    <row r="92" spans="1:9" ht="38.25">
      <c r="A92" s="9">
        <v>43462</v>
      </c>
      <c r="B92" s="10">
        <v>284</v>
      </c>
      <c r="C92" s="7" t="s">
        <v>1284</v>
      </c>
      <c r="D92" s="8">
        <v>49</v>
      </c>
      <c r="E92" s="7" t="s">
        <v>1285</v>
      </c>
      <c r="F92" s="10">
        <v>43309.17</v>
      </c>
      <c r="G92" s="7" t="s">
        <v>1286</v>
      </c>
      <c r="H92" s="7" t="s">
        <v>1287</v>
      </c>
      <c r="I92" s="10">
        <v>495000.64</v>
      </c>
    </row>
    <row r="93" spans="1:9">
      <c r="A93" s="9">
        <v>43364</v>
      </c>
      <c r="B93" s="10">
        <v>620</v>
      </c>
      <c r="C93" s="7" t="s">
        <v>1144</v>
      </c>
      <c r="D93" s="8">
        <v>49</v>
      </c>
      <c r="E93" s="7" t="s">
        <v>1145</v>
      </c>
      <c r="F93" s="10">
        <v>104243.72</v>
      </c>
      <c r="G93" s="7" t="s">
        <v>1146</v>
      </c>
      <c r="H93" s="7" t="s">
        <v>1147</v>
      </c>
      <c r="I93" s="10">
        <v>7041610.7999999998</v>
      </c>
    </row>
    <row r="94" spans="1:9" ht="127.5">
      <c r="A94" s="9">
        <v>43133</v>
      </c>
      <c r="B94" s="10">
        <v>1974</v>
      </c>
      <c r="C94" s="7" t="s">
        <v>974</v>
      </c>
      <c r="D94" s="8">
        <v>49</v>
      </c>
      <c r="E94" s="7" t="s">
        <v>975</v>
      </c>
      <c r="F94" s="10">
        <v>331898.55</v>
      </c>
      <c r="G94" s="7" t="s">
        <v>976</v>
      </c>
      <c r="H94" s="7" t="s">
        <v>977</v>
      </c>
      <c r="I94" s="10">
        <v>14516243.279999999</v>
      </c>
    </row>
    <row r="95" spans="1:9" ht="25.5">
      <c r="A95" s="5">
        <v>43065</v>
      </c>
      <c r="B95" s="6">
        <v>1028</v>
      </c>
      <c r="C95" s="3" t="s">
        <v>879</v>
      </c>
      <c r="D95" s="4">
        <v>49</v>
      </c>
      <c r="E95" s="3" t="s">
        <v>880</v>
      </c>
      <c r="F95" s="6">
        <v>156766.99</v>
      </c>
      <c r="G95" s="3" t="s">
        <v>881</v>
      </c>
      <c r="H95" s="3" t="s">
        <v>882</v>
      </c>
      <c r="I95" s="6">
        <v>6284133.1600000001</v>
      </c>
    </row>
    <row r="96" spans="1:9" ht="76.5">
      <c r="A96" s="5">
        <v>44309</v>
      </c>
      <c r="B96" s="6">
        <v>622</v>
      </c>
      <c r="C96" s="3" t="s">
        <v>2098</v>
      </c>
      <c r="D96" s="4">
        <v>49</v>
      </c>
      <c r="E96" s="3" t="s">
        <v>511</v>
      </c>
      <c r="F96" s="6">
        <v>7931.37</v>
      </c>
      <c r="G96" s="3" t="s">
        <v>2099</v>
      </c>
      <c r="H96" s="3" t="s">
        <v>2100</v>
      </c>
      <c r="I96" s="6">
        <v>1139870.98</v>
      </c>
    </row>
    <row r="97" spans="1:9" ht="38.25">
      <c r="A97" s="5">
        <v>43419</v>
      </c>
      <c r="B97" s="6">
        <v>373</v>
      </c>
      <c r="C97" s="3" t="s">
        <v>1224</v>
      </c>
      <c r="D97" s="4">
        <v>10</v>
      </c>
      <c r="E97" s="3" t="s">
        <v>1225</v>
      </c>
      <c r="F97" s="6">
        <v>56881.41</v>
      </c>
      <c r="G97" s="3" t="s">
        <v>1226</v>
      </c>
      <c r="H97" s="3" t="s">
        <v>1227</v>
      </c>
      <c r="I97" s="6">
        <v>767324.41</v>
      </c>
    </row>
    <row r="98" spans="1:9">
      <c r="A98" s="9">
        <v>44669</v>
      </c>
      <c r="B98" s="10">
        <v>5870</v>
      </c>
      <c r="C98" s="7" t="s">
        <v>2378</v>
      </c>
      <c r="D98" s="8">
        <v>49</v>
      </c>
      <c r="E98" s="7" t="s">
        <v>2379</v>
      </c>
      <c r="F98" s="10">
        <v>986952.64</v>
      </c>
      <c r="G98" s="7" t="s">
        <v>2380</v>
      </c>
      <c r="H98" s="7" t="s">
        <v>2381</v>
      </c>
      <c r="I98" s="10">
        <v>44543908</v>
      </c>
    </row>
    <row r="99" spans="1:9" ht="25.5">
      <c r="A99" s="9">
        <v>44095</v>
      </c>
      <c r="B99" s="10">
        <v>1436</v>
      </c>
      <c r="C99" s="7" t="s">
        <v>1144</v>
      </c>
      <c r="D99" s="8">
        <v>49</v>
      </c>
      <c r="E99" s="7" t="s">
        <v>1872</v>
      </c>
      <c r="F99" s="10">
        <v>218985.79</v>
      </c>
      <c r="G99" s="7" t="s">
        <v>1873</v>
      </c>
      <c r="H99" s="7" t="s">
        <v>1874</v>
      </c>
      <c r="I99" s="10">
        <v>3948554.84</v>
      </c>
    </row>
    <row r="100" spans="1:9">
      <c r="A100" s="9">
        <v>43094</v>
      </c>
      <c r="B100" s="10">
        <v>500</v>
      </c>
      <c r="C100" s="7" t="s">
        <v>933</v>
      </c>
      <c r="D100" s="8">
        <v>3</v>
      </c>
      <c r="E100" s="7" t="s">
        <v>934</v>
      </c>
      <c r="F100" s="10">
        <v>84067.520000000004</v>
      </c>
      <c r="G100" s="7" t="s">
        <v>935</v>
      </c>
      <c r="H100" s="7" t="s">
        <v>936</v>
      </c>
      <c r="I100" s="10">
        <v>4438830</v>
      </c>
    </row>
    <row r="101" spans="1:9">
      <c r="A101" s="5">
        <v>42872</v>
      </c>
      <c r="B101" s="6">
        <v>1716</v>
      </c>
      <c r="C101" s="3" t="s">
        <v>669</v>
      </c>
      <c r="D101" s="4">
        <v>25</v>
      </c>
      <c r="E101" s="3" t="s">
        <v>670</v>
      </c>
      <c r="F101" s="6">
        <v>261684.98</v>
      </c>
      <c r="G101" s="3" t="s">
        <v>671</v>
      </c>
      <c r="H101" s="3" t="s">
        <v>672</v>
      </c>
      <c r="I101" s="6">
        <v>4718468.04</v>
      </c>
    </row>
    <row r="102" spans="1:9">
      <c r="A102" s="9">
        <v>43216</v>
      </c>
      <c r="B102" s="10">
        <v>485</v>
      </c>
      <c r="C102" s="7" t="s">
        <v>1061</v>
      </c>
      <c r="D102" s="8">
        <v>49</v>
      </c>
      <c r="E102" s="7" t="s">
        <v>1062</v>
      </c>
      <c r="F102" s="10">
        <v>73961.08</v>
      </c>
      <c r="G102" s="7" t="s">
        <v>671</v>
      </c>
      <c r="H102" s="7" t="s">
        <v>1063</v>
      </c>
      <c r="I102" s="10">
        <v>2854860.35</v>
      </c>
    </row>
    <row r="103" spans="1:9">
      <c r="A103" s="5">
        <v>43612</v>
      </c>
      <c r="B103" s="6">
        <v>141</v>
      </c>
      <c r="C103" s="3" t="s">
        <v>1403</v>
      </c>
      <c r="D103" s="4">
        <v>49</v>
      </c>
      <c r="E103" s="3" t="s">
        <v>1404</v>
      </c>
      <c r="F103" s="6">
        <v>21502.080000000002</v>
      </c>
      <c r="G103" s="3" t="s">
        <v>671</v>
      </c>
      <c r="H103" s="3" t="s">
        <v>1405</v>
      </c>
      <c r="I103" s="6">
        <v>829969.71</v>
      </c>
    </row>
    <row r="104" spans="1:9">
      <c r="A104" s="5">
        <v>44491</v>
      </c>
      <c r="B104" s="6">
        <v>1687</v>
      </c>
      <c r="C104" s="3" t="s">
        <v>2247</v>
      </c>
      <c r="D104" s="4">
        <v>49</v>
      </c>
      <c r="E104" s="3" t="s">
        <v>2248</v>
      </c>
      <c r="F104" s="6">
        <v>18528.47</v>
      </c>
      <c r="G104" s="3" t="s">
        <v>671</v>
      </c>
      <c r="H104" s="3" t="s">
        <v>2249</v>
      </c>
      <c r="I104" s="6">
        <v>14472148.810000001</v>
      </c>
    </row>
    <row r="105" spans="1:9">
      <c r="A105" s="5">
        <v>42502</v>
      </c>
      <c r="B105" s="6">
        <v>110219</v>
      </c>
      <c r="C105" s="3" t="s">
        <v>167</v>
      </c>
      <c r="D105" s="4">
        <v>10</v>
      </c>
      <c r="E105" s="3" t="s">
        <v>168</v>
      </c>
      <c r="F105" s="6">
        <v>1149463.1100000001</v>
      </c>
      <c r="G105" s="3" t="s">
        <v>169</v>
      </c>
      <c r="H105" s="3" t="s">
        <v>170</v>
      </c>
      <c r="I105" s="6">
        <v>148039547.66</v>
      </c>
    </row>
    <row r="106" spans="1:9" ht="25.5">
      <c r="A106" s="5">
        <v>44403</v>
      </c>
      <c r="B106" s="6">
        <v>16825</v>
      </c>
      <c r="C106" s="3" t="s">
        <v>2176</v>
      </c>
      <c r="D106" s="4">
        <v>49</v>
      </c>
      <c r="E106" s="3" t="s">
        <v>2177</v>
      </c>
      <c r="F106" s="6">
        <v>175466.26</v>
      </c>
      <c r="G106" s="3" t="s">
        <v>2178</v>
      </c>
      <c r="H106" s="3" t="s">
        <v>2179</v>
      </c>
      <c r="I106" s="6">
        <v>23632058.5</v>
      </c>
    </row>
    <row r="107" spans="1:9">
      <c r="A107" s="9">
        <v>42502</v>
      </c>
      <c r="B107" s="10">
        <v>22273</v>
      </c>
      <c r="C107" s="7" t="s">
        <v>167</v>
      </c>
      <c r="D107" s="8">
        <v>10</v>
      </c>
      <c r="E107" s="7" t="s">
        <v>171</v>
      </c>
      <c r="F107" s="10">
        <v>232282.93</v>
      </c>
      <c r="G107" s="7" t="s">
        <v>172</v>
      </c>
      <c r="H107" s="7" t="s">
        <v>173</v>
      </c>
      <c r="I107" s="10">
        <v>139798043.61000001</v>
      </c>
    </row>
    <row r="108" spans="1:9">
      <c r="A108" s="5">
        <v>42502</v>
      </c>
      <c r="B108" s="6">
        <v>21009</v>
      </c>
      <c r="C108" s="3" t="s">
        <v>167</v>
      </c>
      <c r="D108" s="4">
        <v>10</v>
      </c>
      <c r="E108" s="3" t="s">
        <v>174</v>
      </c>
      <c r="F108" s="6">
        <v>219100.79</v>
      </c>
      <c r="G108" s="3" t="s">
        <v>172</v>
      </c>
      <c r="H108" s="3" t="s">
        <v>175</v>
      </c>
      <c r="I108" s="6">
        <v>131119900.17</v>
      </c>
    </row>
    <row r="109" spans="1:9">
      <c r="A109" s="5">
        <v>43728</v>
      </c>
      <c r="B109" s="6">
        <v>16058</v>
      </c>
      <c r="C109" s="3" t="s">
        <v>1523</v>
      </c>
      <c r="D109" s="4">
        <v>3</v>
      </c>
      <c r="E109" s="3" t="s">
        <v>1524</v>
      </c>
      <c r="F109" s="6">
        <v>167467.29999999999</v>
      </c>
      <c r="G109" s="3" t="s">
        <v>1525</v>
      </c>
      <c r="H109" s="3" t="s">
        <v>1526</v>
      </c>
      <c r="I109" s="6">
        <v>103518699.90000001</v>
      </c>
    </row>
    <row r="110" spans="1:9" ht="25.5">
      <c r="A110" s="5">
        <v>44138</v>
      </c>
      <c r="B110" s="6">
        <v>33001</v>
      </c>
      <c r="C110" s="3" t="s">
        <v>1905</v>
      </c>
      <c r="D110" s="4">
        <v>49</v>
      </c>
      <c r="E110" s="3" t="s">
        <v>1708</v>
      </c>
      <c r="F110" s="6">
        <v>344164.18</v>
      </c>
      <c r="G110" s="3" t="s">
        <v>1906</v>
      </c>
      <c r="H110" s="3" t="s">
        <v>1907</v>
      </c>
      <c r="I110" s="6">
        <v>90742519.689999998</v>
      </c>
    </row>
    <row r="111" spans="1:9" ht="25.5">
      <c r="A111" s="5">
        <v>44529</v>
      </c>
      <c r="B111" s="6">
        <v>7154</v>
      </c>
      <c r="C111" s="3" t="s">
        <v>2288</v>
      </c>
      <c r="D111" s="4">
        <v>8</v>
      </c>
      <c r="E111" s="3" t="s">
        <v>2289</v>
      </c>
      <c r="F111" s="6">
        <v>74608.36</v>
      </c>
      <c r="G111" s="3" t="s">
        <v>2290</v>
      </c>
      <c r="H111" s="3" t="s">
        <v>2291</v>
      </c>
      <c r="I111" s="6">
        <v>49311019.659999996</v>
      </c>
    </row>
    <row r="112" spans="1:9">
      <c r="A112" s="9">
        <v>42604</v>
      </c>
      <c r="B112" s="10">
        <v>7884</v>
      </c>
      <c r="C112" s="7" t="s">
        <v>302</v>
      </c>
      <c r="D112" s="8">
        <v>8</v>
      </c>
      <c r="E112" s="7" t="s">
        <v>303</v>
      </c>
      <c r="F112" s="10">
        <v>82221.460000000006</v>
      </c>
      <c r="G112" s="7" t="s">
        <v>304</v>
      </c>
      <c r="H112" s="7" t="s">
        <v>305</v>
      </c>
      <c r="I112" s="10">
        <v>56677287.600000001</v>
      </c>
    </row>
    <row r="113" spans="1:9" ht="25.5">
      <c r="A113" s="5">
        <v>42552</v>
      </c>
      <c r="B113" s="6">
        <v>9524</v>
      </c>
      <c r="C113" s="3" t="s">
        <v>239</v>
      </c>
      <c r="D113" s="4"/>
      <c r="E113" s="3" t="s">
        <v>240</v>
      </c>
      <c r="F113" s="6">
        <v>297974.58</v>
      </c>
      <c r="G113" s="3" t="s">
        <v>241</v>
      </c>
      <c r="H113" s="3" t="s">
        <v>242</v>
      </c>
      <c r="I113" s="6">
        <v>8336642.9199999999</v>
      </c>
    </row>
    <row r="114" spans="1:9" ht="25.5">
      <c r="A114" s="5">
        <v>44152</v>
      </c>
      <c r="B114" s="6">
        <v>341</v>
      </c>
      <c r="C114" s="3" t="s">
        <v>1921</v>
      </c>
      <c r="D114" s="4">
        <v>49</v>
      </c>
      <c r="E114" s="3" t="s">
        <v>1922</v>
      </c>
      <c r="F114" s="6">
        <v>52001.5</v>
      </c>
      <c r="G114" s="3" t="s">
        <v>1923</v>
      </c>
      <c r="H114" s="3" t="s">
        <v>1924</v>
      </c>
      <c r="I114" s="6">
        <v>989281.92</v>
      </c>
    </row>
    <row r="115" spans="1:9" ht="25.5">
      <c r="A115" s="9">
        <v>44678</v>
      </c>
      <c r="B115" s="10">
        <v>7245</v>
      </c>
      <c r="C115" s="7" t="s">
        <v>2394</v>
      </c>
      <c r="D115" s="8"/>
      <c r="E115" s="7" t="s">
        <v>2395</v>
      </c>
      <c r="F115" s="10">
        <v>52819.85</v>
      </c>
      <c r="G115" s="7" t="s">
        <v>2396</v>
      </c>
      <c r="H115" s="7" t="s">
        <v>2397</v>
      </c>
      <c r="I115" s="10">
        <v>6341765.8499999996</v>
      </c>
    </row>
    <row r="116" spans="1:9" ht="15">
      <c r="A116" s="5">
        <v>42419</v>
      </c>
      <c r="B116" s="6">
        <v>2176</v>
      </c>
      <c r="C116" s="3" t="s">
        <v>97</v>
      </c>
      <c r="D116" s="4"/>
      <c r="E116" s="3" t="s">
        <v>98</v>
      </c>
      <c r="F116" s="6">
        <v>331833.63</v>
      </c>
      <c r="G116" s="13" t="s">
        <v>271</v>
      </c>
      <c r="H116" s="3" t="s">
        <v>99</v>
      </c>
      <c r="I116" s="6">
        <v>1904718.08</v>
      </c>
    </row>
    <row r="117" spans="1:9">
      <c r="A117" s="5">
        <v>42579</v>
      </c>
      <c r="B117" s="6">
        <v>4428</v>
      </c>
      <c r="C117" s="3" t="s">
        <v>197</v>
      </c>
      <c r="D117" s="4">
        <v>10</v>
      </c>
      <c r="E117" s="3" t="s">
        <v>270</v>
      </c>
      <c r="F117" s="6">
        <v>675257.03</v>
      </c>
      <c r="G117" s="3" t="s">
        <v>271</v>
      </c>
      <c r="H117" s="3" t="s">
        <v>272</v>
      </c>
      <c r="I117" s="6">
        <v>3875961.24</v>
      </c>
    </row>
    <row r="118" spans="1:9">
      <c r="A118" s="5">
        <v>42765</v>
      </c>
      <c r="B118" s="6">
        <v>3823</v>
      </c>
      <c r="C118" s="3" t="s">
        <v>570</v>
      </c>
      <c r="D118" s="4">
        <v>49</v>
      </c>
      <c r="E118" s="3" t="s">
        <v>571</v>
      </c>
      <c r="F118" s="6">
        <v>585087.43999999994</v>
      </c>
      <c r="G118" s="3" t="s">
        <v>271</v>
      </c>
      <c r="H118" s="3" t="s">
        <v>572</v>
      </c>
      <c r="I118" s="6">
        <v>22503363.129999999</v>
      </c>
    </row>
    <row r="119" spans="1:9">
      <c r="A119" s="9">
        <v>42817</v>
      </c>
      <c r="B119" s="10">
        <v>355</v>
      </c>
      <c r="C119" s="7" t="s">
        <v>622</v>
      </c>
      <c r="D119" s="8">
        <v>49</v>
      </c>
      <c r="E119" s="7" t="s">
        <v>623</v>
      </c>
      <c r="F119" s="10">
        <v>54136.46</v>
      </c>
      <c r="G119" s="7" t="s">
        <v>271</v>
      </c>
      <c r="H119" s="7" t="s">
        <v>624</v>
      </c>
      <c r="I119" s="10">
        <v>310742.15000000002</v>
      </c>
    </row>
    <row r="120" spans="1:9">
      <c r="A120" s="5">
        <v>43207</v>
      </c>
      <c r="B120" s="6">
        <v>887</v>
      </c>
      <c r="C120" s="3" t="s">
        <v>1048</v>
      </c>
      <c r="D120" s="4">
        <v>49</v>
      </c>
      <c r="E120" s="3" t="s">
        <v>1049</v>
      </c>
      <c r="F120" s="6">
        <v>135264.91</v>
      </c>
      <c r="G120" s="3" t="s">
        <v>271</v>
      </c>
      <c r="H120" s="3" t="s">
        <v>1050</v>
      </c>
      <c r="I120" s="6">
        <v>776417.71</v>
      </c>
    </row>
    <row r="121" spans="1:9">
      <c r="A121" s="5">
        <v>44012</v>
      </c>
      <c r="B121" s="6">
        <v>2484</v>
      </c>
      <c r="C121" s="3" t="s">
        <v>1753</v>
      </c>
      <c r="D121" s="4">
        <v>49</v>
      </c>
      <c r="E121" s="3" t="s">
        <v>1754</v>
      </c>
      <c r="F121" s="6">
        <v>378802.73</v>
      </c>
      <c r="G121" s="3" t="s">
        <v>271</v>
      </c>
      <c r="H121" s="3" t="s">
        <v>1755</v>
      </c>
      <c r="I121" s="6">
        <v>5174296.2</v>
      </c>
    </row>
    <row r="122" spans="1:9">
      <c r="A122" s="9">
        <v>44175</v>
      </c>
      <c r="B122" s="10">
        <v>328</v>
      </c>
      <c r="C122" s="7" t="s">
        <v>1964</v>
      </c>
      <c r="D122" s="8"/>
      <c r="E122" s="7" t="s">
        <v>1965</v>
      </c>
      <c r="F122" s="10">
        <v>52055.8</v>
      </c>
      <c r="G122" s="7" t="s">
        <v>271</v>
      </c>
      <c r="H122" s="7" t="s">
        <v>1966</v>
      </c>
      <c r="I122" s="10">
        <v>1930709.68</v>
      </c>
    </row>
    <row r="123" spans="1:9" ht="25.5">
      <c r="A123" s="5">
        <v>42622</v>
      </c>
      <c r="B123" s="6">
        <v>28700</v>
      </c>
      <c r="C123" s="3" t="s">
        <v>255</v>
      </c>
      <c r="D123" s="4"/>
      <c r="E123" s="3" t="s">
        <v>335</v>
      </c>
      <c r="F123" s="6">
        <v>1050214.1200000001</v>
      </c>
      <c r="G123" s="3" t="s">
        <v>336</v>
      </c>
      <c r="H123" s="3" t="s">
        <v>337</v>
      </c>
      <c r="I123" s="6">
        <v>27283081</v>
      </c>
    </row>
    <row r="124" spans="1:9">
      <c r="A124" s="9">
        <v>42480</v>
      </c>
      <c r="B124" s="10">
        <v>2696</v>
      </c>
      <c r="C124" s="7" t="s">
        <v>142</v>
      </c>
      <c r="D124" s="8">
        <v>5</v>
      </c>
      <c r="E124" s="7" t="s">
        <v>143</v>
      </c>
      <c r="F124" s="10">
        <v>411132.11</v>
      </c>
      <c r="G124" s="7" t="s">
        <v>144</v>
      </c>
      <c r="H124" s="7" t="s">
        <v>145</v>
      </c>
      <c r="I124" s="10">
        <v>2359889.6800000002</v>
      </c>
    </row>
    <row r="125" spans="1:9">
      <c r="A125" s="5">
        <v>43055</v>
      </c>
      <c r="B125" s="6">
        <v>1912</v>
      </c>
      <c r="C125" s="3" t="s">
        <v>865</v>
      </c>
      <c r="D125" s="4"/>
      <c r="E125" s="3" t="s">
        <v>866</v>
      </c>
      <c r="F125" s="6">
        <v>19940.060000000001</v>
      </c>
      <c r="G125" s="3" t="s">
        <v>144</v>
      </c>
      <c r="H125" s="3" t="s">
        <v>867</v>
      </c>
      <c r="I125" s="6">
        <v>13179014.48</v>
      </c>
    </row>
    <row r="126" spans="1:9" ht="25.5">
      <c r="A126" s="9">
        <v>42510</v>
      </c>
      <c r="B126" s="10">
        <v>1541</v>
      </c>
      <c r="C126" s="7" t="s">
        <v>142</v>
      </c>
      <c r="D126" s="8">
        <v>5</v>
      </c>
      <c r="E126" s="7" t="s">
        <v>184</v>
      </c>
      <c r="F126" s="10">
        <v>199724.69</v>
      </c>
      <c r="G126" s="7" t="s">
        <v>185</v>
      </c>
      <c r="H126" s="7" t="s">
        <v>186</v>
      </c>
      <c r="I126" s="10">
        <v>3086515.13</v>
      </c>
    </row>
    <row r="127" spans="1:9">
      <c r="A127" s="9">
        <v>42538</v>
      </c>
      <c r="B127" s="10">
        <v>4870</v>
      </c>
      <c r="C127" s="7" t="s">
        <v>228</v>
      </c>
      <c r="D127" s="8">
        <v>49</v>
      </c>
      <c r="E127" s="7" t="s">
        <v>229</v>
      </c>
      <c r="F127" s="10">
        <v>742660.74</v>
      </c>
      <c r="G127" s="7" t="s">
        <v>230</v>
      </c>
      <c r="H127" s="7" t="s">
        <v>231</v>
      </c>
      <c r="I127" s="10">
        <v>4262857.0999999996</v>
      </c>
    </row>
    <row r="128" spans="1:9">
      <c r="A128" s="9">
        <v>42419</v>
      </c>
      <c r="B128" s="10">
        <v>1830</v>
      </c>
      <c r="C128" s="7" t="s">
        <v>93</v>
      </c>
      <c r="D128" s="8">
        <v>5</v>
      </c>
      <c r="E128" s="7" t="s">
        <v>94</v>
      </c>
      <c r="F128" s="10">
        <v>279069.64</v>
      </c>
      <c r="G128" s="7" t="s">
        <v>95</v>
      </c>
      <c r="H128" s="7" t="s">
        <v>96</v>
      </c>
      <c r="I128" s="10">
        <v>1601853.9</v>
      </c>
    </row>
    <row r="129" spans="1:9">
      <c r="A129" s="9">
        <v>42692</v>
      </c>
      <c r="B129" s="10">
        <v>1696</v>
      </c>
      <c r="C129" s="7" t="s">
        <v>441</v>
      </c>
      <c r="D129" s="8">
        <v>49</v>
      </c>
      <c r="E129" s="7" t="s">
        <v>442</v>
      </c>
      <c r="F129" s="10">
        <v>258635.03</v>
      </c>
      <c r="G129" s="7" t="s">
        <v>95</v>
      </c>
      <c r="H129" s="7" t="s">
        <v>443</v>
      </c>
      <c r="I129" s="10">
        <v>1484559.68</v>
      </c>
    </row>
    <row r="130" spans="1:9">
      <c r="A130" s="9">
        <v>43419</v>
      </c>
      <c r="B130" s="10">
        <v>1162</v>
      </c>
      <c r="C130" s="7" t="s">
        <v>1228</v>
      </c>
      <c r="D130" s="8">
        <v>25</v>
      </c>
      <c r="E130" s="7" t="s">
        <v>793</v>
      </c>
      <c r="F130" s="10">
        <v>177201.6</v>
      </c>
      <c r="G130" s="7" t="s">
        <v>1229</v>
      </c>
      <c r="H130" s="7" t="s">
        <v>1230</v>
      </c>
      <c r="I130" s="10">
        <v>1017133.46</v>
      </c>
    </row>
    <row r="131" spans="1:9">
      <c r="A131" s="5">
        <v>43124</v>
      </c>
      <c r="B131" s="6">
        <v>1048</v>
      </c>
      <c r="C131" s="3" t="s">
        <v>964</v>
      </c>
      <c r="D131" s="4"/>
      <c r="E131" s="3" t="s">
        <v>961</v>
      </c>
      <c r="F131" s="6">
        <v>159816.94</v>
      </c>
      <c r="G131" s="3" t="s">
        <v>965</v>
      </c>
      <c r="H131" s="3" t="s">
        <v>966</v>
      </c>
      <c r="I131" s="6">
        <v>936377.52</v>
      </c>
    </row>
    <row r="132" spans="1:9">
      <c r="A132" s="9">
        <v>43124</v>
      </c>
      <c r="B132" s="10">
        <v>127</v>
      </c>
      <c r="C132" s="7" t="s">
        <v>960</v>
      </c>
      <c r="D132" s="8"/>
      <c r="E132" s="7" t="s">
        <v>961</v>
      </c>
      <c r="F132" s="10">
        <v>19367.13</v>
      </c>
      <c r="G132" s="7" t="s">
        <v>965</v>
      </c>
      <c r="H132" s="7" t="s">
        <v>967</v>
      </c>
      <c r="I132" s="10">
        <v>113473.23</v>
      </c>
    </row>
    <row r="133" spans="1:9">
      <c r="A133" s="5">
        <v>43619</v>
      </c>
      <c r="B133" s="6">
        <v>22193</v>
      </c>
      <c r="C133" s="3" t="s">
        <v>1409</v>
      </c>
      <c r="D133" s="4">
        <v>49</v>
      </c>
      <c r="E133" s="3" t="s">
        <v>1410</v>
      </c>
      <c r="F133" s="6">
        <v>231448.61</v>
      </c>
      <c r="G133" s="3" t="s">
        <v>1411</v>
      </c>
      <c r="H133" s="3" t="s">
        <v>1412</v>
      </c>
      <c r="I133" s="6">
        <v>69866227.159999996</v>
      </c>
    </row>
    <row r="134" spans="1:9">
      <c r="A134" s="5">
        <v>43637</v>
      </c>
      <c r="B134" s="6">
        <v>21300</v>
      </c>
      <c r="C134" s="3" t="s">
        <v>1434</v>
      </c>
      <c r="D134" s="4">
        <v>49</v>
      </c>
      <c r="E134" s="3" t="s">
        <v>1435</v>
      </c>
      <c r="F134" s="6">
        <v>222135.61</v>
      </c>
      <c r="G134" s="3" t="s">
        <v>1411</v>
      </c>
      <c r="H134" s="3" t="s">
        <v>1436</v>
      </c>
      <c r="I134" s="6">
        <v>105184299</v>
      </c>
    </row>
    <row r="135" spans="1:9" ht="38.25">
      <c r="A135" s="5">
        <v>43463</v>
      </c>
      <c r="B135" s="6">
        <v>15250</v>
      </c>
      <c r="C135" s="3" t="s">
        <v>1288</v>
      </c>
      <c r="D135" s="4">
        <v>49</v>
      </c>
      <c r="E135" s="3" t="s">
        <v>1289</v>
      </c>
      <c r="F135" s="6">
        <v>159040.75</v>
      </c>
      <c r="G135" s="3" t="s">
        <v>1290</v>
      </c>
      <c r="H135" s="3" t="s">
        <v>1291</v>
      </c>
      <c r="I135" s="6">
        <v>48529465</v>
      </c>
    </row>
    <row r="136" spans="1:9" ht="38.25">
      <c r="A136" s="5">
        <v>43390</v>
      </c>
      <c r="B136" s="6">
        <v>1436</v>
      </c>
      <c r="C136" s="3" t="s">
        <v>255</v>
      </c>
      <c r="D136" s="4">
        <v>49</v>
      </c>
      <c r="E136" s="3" t="s">
        <v>1191</v>
      </c>
      <c r="F136" s="6">
        <v>44927.71</v>
      </c>
      <c r="G136" s="3" t="s">
        <v>1192</v>
      </c>
      <c r="H136" s="3" t="s">
        <v>1193</v>
      </c>
      <c r="I136" s="6">
        <v>1256973.8799999999</v>
      </c>
    </row>
    <row r="137" spans="1:9">
      <c r="A137" s="9">
        <v>43648</v>
      </c>
      <c r="B137" s="10">
        <v>266</v>
      </c>
      <c r="C137" s="7" t="s">
        <v>1454</v>
      </c>
      <c r="D137" s="8">
        <v>20</v>
      </c>
      <c r="E137" s="7" t="s">
        <v>1455</v>
      </c>
      <c r="F137" s="10">
        <v>2722.45</v>
      </c>
      <c r="G137" s="7" t="s">
        <v>1456</v>
      </c>
      <c r="H137" s="7" t="s">
        <v>1457</v>
      </c>
      <c r="I137" s="10">
        <v>407272.6</v>
      </c>
    </row>
    <row r="138" spans="1:9" ht="25.5">
      <c r="A138" s="5">
        <v>43647</v>
      </c>
      <c r="B138" s="6">
        <v>800</v>
      </c>
      <c r="C138" s="3" t="s">
        <v>1450</v>
      </c>
      <c r="D138" s="4">
        <v>20</v>
      </c>
      <c r="E138" s="3" t="s">
        <v>1451</v>
      </c>
      <c r="F138" s="6">
        <v>8127.42</v>
      </c>
      <c r="G138" s="3" t="s">
        <v>1452</v>
      </c>
      <c r="H138" s="3" t="s">
        <v>1453</v>
      </c>
      <c r="I138" s="6">
        <v>882600</v>
      </c>
    </row>
    <row r="139" spans="1:9" ht="25.5">
      <c r="A139" s="5">
        <v>43769</v>
      </c>
      <c r="B139" s="6">
        <v>955</v>
      </c>
      <c r="C139" s="3" t="s">
        <v>1582</v>
      </c>
      <c r="D139" s="4">
        <v>20</v>
      </c>
      <c r="E139" s="3" t="s">
        <v>1583</v>
      </c>
      <c r="F139" s="6">
        <v>9702.1200000000008</v>
      </c>
      <c r="G139" s="3" t="s">
        <v>1452</v>
      </c>
      <c r="H139" s="3" t="s">
        <v>1584</v>
      </c>
      <c r="I139" s="6">
        <v>1053603.75</v>
      </c>
    </row>
    <row r="140" spans="1:9" ht="25.5">
      <c r="A140" s="5">
        <v>43789</v>
      </c>
      <c r="B140" s="6">
        <v>885</v>
      </c>
      <c r="C140" s="3" t="s">
        <v>1587</v>
      </c>
      <c r="D140" s="4">
        <v>20</v>
      </c>
      <c r="E140" s="3" t="s">
        <v>1588</v>
      </c>
      <c r="F140" s="6">
        <v>9057.7800000000007</v>
      </c>
      <c r="G140" s="3" t="s">
        <v>1452</v>
      </c>
      <c r="H140" s="3" t="s">
        <v>1589</v>
      </c>
      <c r="I140" s="6">
        <v>1589759.7</v>
      </c>
    </row>
    <row r="147" spans="1:9" ht="63.75">
      <c r="A147" s="9">
        <v>44673</v>
      </c>
      <c r="B147" s="10">
        <v>3600</v>
      </c>
      <c r="C147" s="7" t="s">
        <v>2390</v>
      </c>
      <c r="D147" s="8">
        <v>49</v>
      </c>
      <c r="E147" s="7" t="s">
        <v>2391</v>
      </c>
      <c r="F147" s="10">
        <v>548989.46</v>
      </c>
      <c r="G147" s="7" t="s">
        <v>2392</v>
      </c>
      <c r="H147" s="7" t="s">
        <v>2393</v>
      </c>
      <c r="I147" s="10">
        <v>16238700</v>
      </c>
    </row>
    <row r="148" spans="1:9" ht="38.25">
      <c r="A148" s="9">
        <v>43055</v>
      </c>
      <c r="B148" s="10">
        <v>1368</v>
      </c>
      <c r="C148" s="7" t="s">
        <v>861</v>
      </c>
      <c r="D148" s="8"/>
      <c r="E148" s="7" t="s">
        <v>862</v>
      </c>
      <c r="F148" s="10">
        <v>208615.99</v>
      </c>
      <c r="G148" s="7" t="s">
        <v>863</v>
      </c>
      <c r="H148" s="7" t="s">
        <v>864</v>
      </c>
      <c r="I148" s="10">
        <v>1197451.44</v>
      </c>
    </row>
    <row r="149" spans="1:9">
      <c r="A149" s="5">
        <v>42646</v>
      </c>
      <c r="B149" s="6">
        <v>45</v>
      </c>
      <c r="C149" s="3" t="s">
        <v>367</v>
      </c>
      <c r="D149" s="4">
        <v>10</v>
      </c>
      <c r="E149" s="3" t="s">
        <v>368</v>
      </c>
      <c r="F149" s="6">
        <v>469.3</v>
      </c>
      <c r="G149" s="3" t="s">
        <v>369</v>
      </c>
      <c r="H149" s="3" t="s">
        <v>370</v>
      </c>
      <c r="I149" s="6">
        <v>39389.85</v>
      </c>
    </row>
    <row r="150" spans="1:9">
      <c r="A150" s="5">
        <v>43630</v>
      </c>
      <c r="B150" s="6">
        <v>6159</v>
      </c>
      <c r="C150" s="3" t="s">
        <v>1422</v>
      </c>
      <c r="D150" s="4">
        <v>49</v>
      </c>
      <c r="E150" s="3" t="s">
        <v>1423</v>
      </c>
      <c r="F150" s="6">
        <v>225375.22</v>
      </c>
      <c r="G150" s="3" t="s">
        <v>1424</v>
      </c>
      <c r="H150" s="3" t="s">
        <v>1425</v>
      </c>
      <c r="I150" s="6">
        <v>7090363.9800000004</v>
      </c>
    </row>
    <row r="151" spans="1:9" ht="25.5">
      <c r="A151" s="5">
        <v>43747</v>
      </c>
      <c r="B151" s="6">
        <v>42807</v>
      </c>
      <c r="C151" s="3" t="s">
        <v>1545</v>
      </c>
      <c r="D151" s="4">
        <v>49</v>
      </c>
      <c r="E151" s="3" t="s">
        <v>1546</v>
      </c>
      <c r="F151" s="6">
        <v>1566429.12</v>
      </c>
      <c r="G151" s="3" t="s">
        <v>1547</v>
      </c>
      <c r="H151" s="3" t="s">
        <v>1548</v>
      </c>
      <c r="I151" s="6">
        <v>38282300.100000001</v>
      </c>
    </row>
    <row r="152" spans="1:9" ht="25.5">
      <c r="A152" s="5">
        <v>42340</v>
      </c>
      <c r="B152" s="6">
        <v>1902</v>
      </c>
      <c r="C152" s="3" t="s">
        <v>50</v>
      </c>
      <c r="D152" s="4">
        <v>49</v>
      </c>
      <c r="E152" s="3" t="s">
        <v>51</v>
      </c>
      <c r="F152" s="6">
        <v>1.04</v>
      </c>
      <c r="G152" s="3" t="s">
        <v>52</v>
      </c>
      <c r="H152" s="3" t="s">
        <v>53</v>
      </c>
      <c r="I152" s="6">
        <v>716027</v>
      </c>
    </row>
    <row r="153" spans="1:9">
      <c r="A153" s="5">
        <v>44218</v>
      </c>
      <c r="B153" s="6">
        <v>663</v>
      </c>
      <c r="C153" s="3" t="s">
        <v>2024</v>
      </c>
      <c r="D153" s="4">
        <v>49</v>
      </c>
      <c r="E153" s="3" t="s">
        <v>2025</v>
      </c>
      <c r="F153" s="6">
        <v>6914.36</v>
      </c>
      <c r="G153" s="3" t="s">
        <v>2026</v>
      </c>
      <c r="H153" s="3" t="s">
        <v>2027</v>
      </c>
      <c r="I153" s="6">
        <v>1155582.48</v>
      </c>
    </row>
    <row r="154" spans="1:9" ht="38.25">
      <c r="A154" s="9">
        <v>42684</v>
      </c>
      <c r="B154" s="10">
        <v>965</v>
      </c>
      <c r="C154" s="7" t="s">
        <v>435</v>
      </c>
      <c r="D154" s="8">
        <v>49</v>
      </c>
      <c r="E154" s="7" t="s">
        <v>436</v>
      </c>
      <c r="F154" s="10">
        <v>140739.54</v>
      </c>
      <c r="G154" s="7" t="s">
        <v>437</v>
      </c>
      <c r="H154" s="7" t="s">
        <v>438</v>
      </c>
      <c r="I154" s="10">
        <v>8699870.6500000004</v>
      </c>
    </row>
    <row r="155" spans="1:9" ht="76.5">
      <c r="A155" s="9">
        <v>42515</v>
      </c>
      <c r="B155" s="10">
        <v>665</v>
      </c>
      <c r="C155" s="7" t="s">
        <v>197</v>
      </c>
      <c r="D155" s="8">
        <v>10</v>
      </c>
      <c r="E155" s="7" t="s">
        <v>198</v>
      </c>
      <c r="F155" s="10">
        <v>107113.78</v>
      </c>
      <c r="G155" s="7" t="s">
        <v>199</v>
      </c>
      <c r="H155" s="7" t="s">
        <v>200</v>
      </c>
      <c r="I155" s="10">
        <v>6086332.7000000002</v>
      </c>
    </row>
    <row r="156" spans="1:9" ht="25.5">
      <c r="A156" s="5">
        <v>44670</v>
      </c>
      <c r="B156" s="6">
        <v>350</v>
      </c>
      <c r="C156" s="3" t="s">
        <v>10</v>
      </c>
      <c r="D156" s="4">
        <v>49</v>
      </c>
      <c r="E156" s="3" t="s">
        <v>1331</v>
      </c>
      <c r="F156" s="6">
        <v>17077.2</v>
      </c>
      <c r="G156" s="3" t="s">
        <v>2382</v>
      </c>
      <c r="H156" s="3" t="s">
        <v>2383</v>
      </c>
      <c r="I156" s="6">
        <v>2846200</v>
      </c>
    </row>
    <row r="157" spans="1:9">
      <c r="A157" s="9">
        <v>44097</v>
      </c>
      <c r="B157" s="10">
        <v>3101</v>
      </c>
      <c r="C157" s="7" t="s">
        <v>1883</v>
      </c>
      <c r="D157" s="8"/>
      <c r="E157" s="7" t="s">
        <v>1884</v>
      </c>
      <c r="F157" s="10">
        <v>472893.42</v>
      </c>
      <c r="G157" s="7" t="s">
        <v>1885</v>
      </c>
      <c r="H157" s="7" t="s">
        <v>1886</v>
      </c>
      <c r="I157" s="10">
        <v>18111607.57</v>
      </c>
    </row>
    <row r="158" spans="1:9" ht="15">
      <c r="A158" s="9">
        <v>42552</v>
      </c>
      <c r="B158" s="10">
        <v>20</v>
      </c>
      <c r="C158" s="7" t="s">
        <v>249</v>
      </c>
      <c r="D158" s="8">
        <v>5</v>
      </c>
      <c r="E158" s="7" t="s">
        <v>250</v>
      </c>
      <c r="F158" s="10">
        <v>208.58</v>
      </c>
      <c r="G158" s="13" t="s">
        <v>553</v>
      </c>
      <c r="H158" s="7" t="s">
        <v>251</v>
      </c>
      <c r="I158" s="10">
        <v>99324.4</v>
      </c>
    </row>
    <row r="159" spans="1:9">
      <c r="A159" s="9">
        <v>42754</v>
      </c>
      <c r="B159" s="10">
        <v>1999</v>
      </c>
      <c r="C159" s="7" t="s">
        <v>551</v>
      </c>
      <c r="D159" s="8">
        <v>49</v>
      </c>
      <c r="E159" s="7" t="s">
        <v>552</v>
      </c>
      <c r="F159" s="10">
        <v>20847.37</v>
      </c>
      <c r="G159" s="7" t="s">
        <v>553</v>
      </c>
      <c r="H159" s="7" t="s">
        <v>554</v>
      </c>
      <c r="I159" s="10">
        <v>10647653.51</v>
      </c>
    </row>
    <row r="160" spans="1:9">
      <c r="A160" s="5">
        <v>42899</v>
      </c>
      <c r="B160" s="6">
        <v>23</v>
      </c>
      <c r="C160" s="3" t="s">
        <v>702</v>
      </c>
      <c r="D160" s="4"/>
      <c r="E160" s="3" t="s">
        <v>703</v>
      </c>
      <c r="F160" s="6">
        <v>239.87</v>
      </c>
      <c r="G160" s="3" t="s">
        <v>553</v>
      </c>
      <c r="H160" s="3" t="s">
        <v>704</v>
      </c>
      <c r="I160" s="6">
        <v>19930.650000000001</v>
      </c>
    </row>
    <row r="161" spans="1:9">
      <c r="A161" s="5">
        <v>43337</v>
      </c>
      <c r="B161" s="6">
        <v>28000</v>
      </c>
      <c r="C161" s="3" t="s">
        <v>1135</v>
      </c>
      <c r="D161" s="4">
        <v>49</v>
      </c>
      <c r="E161" s="3" t="s">
        <v>1136</v>
      </c>
      <c r="F161" s="6">
        <v>292009.24</v>
      </c>
      <c r="G161" s="3" t="s">
        <v>553</v>
      </c>
      <c r="H161" s="3" t="s">
        <v>1137</v>
      </c>
      <c r="I161" s="6">
        <v>132832000</v>
      </c>
    </row>
    <row r="162" spans="1:9">
      <c r="A162" s="9">
        <v>43463</v>
      </c>
      <c r="B162" s="10">
        <v>45</v>
      </c>
      <c r="C162" s="7" t="s">
        <v>1299</v>
      </c>
      <c r="D162" s="8">
        <v>49</v>
      </c>
      <c r="E162" s="7" t="s">
        <v>1300</v>
      </c>
      <c r="F162" s="10">
        <v>469.3</v>
      </c>
      <c r="G162" s="7" t="s">
        <v>553</v>
      </c>
      <c r="H162" s="7" t="s">
        <v>1301</v>
      </c>
      <c r="I162" s="10">
        <v>213480</v>
      </c>
    </row>
    <row r="163" spans="1:9" ht="25.5">
      <c r="A163" s="9">
        <v>43644</v>
      </c>
      <c r="B163" s="10">
        <v>2000</v>
      </c>
      <c r="C163" s="7" t="s">
        <v>1447</v>
      </c>
      <c r="D163" s="8">
        <v>49</v>
      </c>
      <c r="E163" s="7" t="s">
        <v>1448</v>
      </c>
      <c r="F163" s="10">
        <v>20857.8</v>
      </c>
      <c r="G163" s="7" t="s">
        <v>553</v>
      </c>
      <c r="H163" s="7" t="s">
        <v>1449</v>
      </c>
      <c r="I163" s="10">
        <v>9876460</v>
      </c>
    </row>
    <row r="164" spans="1:9">
      <c r="A164" s="5">
        <v>43819</v>
      </c>
      <c r="B164" s="6">
        <v>1200</v>
      </c>
      <c r="C164" s="3" t="s">
        <v>1613</v>
      </c>
      <c r="D164" s="4">
        <v>49</v>
      </c>
      <c r="E164" s="3" t="s">
        <v>1614</v>
      </c>
      <c r="F164" s="6">
        <v>12514.68</v>
      </c>
      <c r="G164" s="3" t="s">
        <v>553</v>
      </c>
      <c r="H164" s="3" t="s">
        <v>1615</v>
      </c>
      <c r="I164" s="6">
        <v>3777744</v>
      </c>
    </row>
    <row r="165" spans="1:9">
      <c r="A165" s="9">
        <v>43829</v>
      </c>
      <c r="B165" s="10">
        <v>118000</v>
      </c>
      <c r="C165" s="7" t="s">
        <v>1628</v>
      </c>
      <c r="D165" s="8">
        <v>49</v>
      </c>
      <c r="E165" s="7" t="s">
        <v>1629</v>
      </c>
      <c r="F165" s="10">
        <v>1230610.3899999999</v>
      </c>
      <c r="G165" s="7" t="s">
        <v>553</v>
      </c>
      <c r="H165" s="7" t="s">
        <v>1630</v>
      </c>
      <c r="I165" s="10">
        <v>582711140</v>
      </c>
    </row>
    <row r="166" spans="1:9">
      <c r="A166" s="9">
        <v>43888</v>
      </c>
      <c r="B166" s="10">
        <v>4754</v>
      </c>
      <c r="C166" s="7" t="s">
        <v>1669</v>
      </c>
      <c r="D166" s="8">
        <v>10</v>
      </c>
      <c r="E166" s="7" t="s">
        <v>1670</v>
      </c>
      <c r="F166" s="10">
        <v>49578.99</v>
      </c>
      <c r="G166" s="7" t="s">
        <v>553</v>
      </c>
      <c r="H166" s="7" t="s">
        <v>1671</v>
      </c>
      <c r="I166" s="10">
        <v>23476345.420000002</v>
      </c>
    </row>
    <row r="167" spans="1:9" ht="25.5">
      <c r="A167" s="5">
        <v>43907</v>
      </c>
      <c r="B167" s="6">
        <v>9711</v>
      </c>
      <c r="C167" s="3" t="s">
        <v>1684</v>
      </c>
      <c r="D167" s="4">
        <v>49</v>
      </c>
      <c r="E167" s="3" t="s">
        <v>1685</v>
      </c>
      <c r="F167" s="6">
        <v>101275.06</v>
      </c>
      <c r="G167" s="3" t="s">
        <v>553</v>
      </c>
      <c r="H167" s="3" t="s">
        <v>1686</v>
      </c>
      <c r="I167" s="6"/>
    </row>
    <row r="168" spans="1:9">
      <c r="A168" s="5">
        <v>44078</v>
      </c>
      <c r="B168" s="6">
        <v>870</v>
      </c>
      <c r="C168" s="3" t="s">
        <v>1853</v>
      </c>
      <c r="D168" s="4">
        <v>49</v>
      </c>
      <c r="E168" s="3" t="s">
        <v>1854</v>
      </c>
      <c r="F168" s="6">
        <v>9073.15</v>
      </c>
      <c r="G168" s="3" t="s">
        <v>553</v>
      </c>
      <c r="H168" s="3" t="s">
        <v>1855</v>
      </c>
      <c r="I168" s="6">
        <v>490027.5</v>
      </c>
    </row>
    <row r="169" spans="1:9">
      <c r="A169" s="5">
        <v>44112</v>
      </c>
      <c r="B169" s="6">
        <v>1542</v>
      </c>
      <c r="C169" s="3" t="s">
        <v>1894</v>
      </c>
      <c r="D169" s="4">
        <v>49</v>
      </c>
      <c r="E169" s="3" t="s">
        <v>1895</v>
      </c>
      <c r="F169" s="6">
        <v>16081.36</v>
      </c>
      <c r="G169" s="3" t="s">
        <v>1896</v>
      </c>
      <c r="H169" s="3" t="s">
        <v>1897</v>
      </c>
      <c r="I169" s="6">
        <v>7315248</v>
      </c>
    </row>
    <row r="170" spans="1:9">
      <c r="A170" s="5">
        <v>42725</v>
      </c>
      <c r="B170" s="6">
        <v>13689</v>
      </c>
      <c r="C170" s="3" t="s">
        <v>491</v>
      </c>
      <c r="D170" s="4">
        <v>49</v>
      </c>
      <c r="E170" s="3" t="s">
        <v>492</v>
      </c>
      <c r="F170" s="6">
        <v>142761.23000000001</v>
      </c>
      <c r="G170" s="3" t="s">
        <v>493</v>
      </c>
      <c r="H170" s="3" t="s">
        <v>494</v>
      </c>
      <c r="I170" s="6">
        <v>56759385.149999999</v>
      </c>
    </row>
    <row r="171" spans="1:9">
      <c r="A171" s="9">
        <v>43169</v>
      </c>
      <c r="B171" s="10">
        <v>83830</v>
      </c>
      <c r="C171" s="7" t="s">
        <v>999</v>
      </c>
      <c r="D171" s="8">
        <v>49</v>
      </c>
      <c r="E171" s="7" t="s">
        <v>602</v>
      </c>
      <c r="F171" s="10">
        <v>874254.83</v>
      </c>
      <c r="G171" s="7" t="s">
        <v>493</v>
      </c>
      <c r="H171" s="7" t="s">
        <v>1000</v>
      </c>
      <c r="I171" s="10">
        <v>263906899.59999999</v>
      </c>
    </row>
    <row r="172" spans="1:9">
      <c r="A172" s="9">
        <v>43279</v>
      </c>
      <c r="B172" s="10">
        <v>19889</v>
      </c>
      <c r="C172" s="7" t="s">
        <v>1102</v>
      </c>
      <c r="D172" s="8">
        <v>49</v>
      </c>
      <c r="E172" s="7" t="s">
        <v>1105</v>
      </c>
      <c r="F172" s="10">
        <v>207420.43</v>
      </c>
      <c r="G172" s="7" t="s">
        <v>1106</v>
      </c>
      <c r="H172" s="7" t="s">
        <v>1107</v>
      </c>
      <c r="I172" s="10">
        <v>21459435.440000001</v>
      </c>
    </row>
    <row r="173" spans="1:9" ht="25.5">
      <c r="A173" s="9">
        <v>42439</v>
      </c>
      <c r="B173" s="10">
        <v>20</v>
      </c>
      <c r="C173" s="7" t="s">
        <v>116</v>
      </c>
      <c r="D173" s="8">
        <v>5</v>
      </c>
      <c r="E173" s="7" t="s">
        <v>117</v>
      </c>
      <c r="F173" s="10">
        <v>208.57</v>
      </c>
      <c r="G173" s="7" t="s">
        <v>118</v>
      </c>
      <c r="H173" s="7" t="s">
        <v>119</v>
      </c>
      <c r="I173" s="10">
        <v>16023</v>
      </c>
    </row>
    <row r="174" spans="1:9" ht="25.5">
      <c r="A174" s="5">
        <v>43228</v>
      </c>
      <c r="B174" s="6">
        <v>20300</v>
      </c>
      <c r="C174" s="3" t="s">
        <v>1070</v>
      </c>
      <c r="D174" s="4">
        <v>49</v>
      </c>
      <c r="E174" s="3" t="s">
        <v>1071</v>
      </c>
      <c r="F174" s="6">
        <v>211706.71</v>
      </c>
      <c r="G174" s="3" t="s">
        <v>1072</v>
      </c>
      <c r="H174" s="3" t="s">
        <v>1073</v>
      </c>
      <c r="I174" s="6">
        <v>96303200</v>
      </c>
    </row>
    <row r="175" spans="1:9" ht="25.5">
      <c r="A175" s="5">
        <v>43279</v>
      </c>
      <c r="B175" s="6">
        <v>7138</v>
      </c>
      <c r="C175" s="3" t="s">
        <v>1102</v>
      </c>
      <c r="D175" s="4">
        <v>49</v>
      </c>
      <c r="E175" s="3" t="s">
        <v>1103</v>
      </c>
      <c r="F175" s="6">
        <v>74441.5</v>
      </c>
      <c r="G175" s="3" t="s">
        <v>1072</v>
      </c>
      <c r="H175" s="3" t="s">
        <v>1104</v>
      </c>
      <c r="I175" s="6">
        <v>19627287.219999999</v>
      </c>
    </row>
    <row r="176" spans="1:9" ht="25.5">
      <c r="A176" s="5">
        <v>44389</v>
      </c>
      <c r="B176" s="6">
        <v>4743</v>
      </c>
      <c r="C176" s="3" t="s">
        <v>2159</v>
      </c>
      <c r="D176" s="4">
        <v>10</v>
      </c>
      <c r="E176" s="3" t="s">
        <v>2160</v>
      </c>
      <c r="F176" s="6">
        <v>49464.28</v>
      </c>
      <c r="G176" s="3" t="s">
        <v>118</v>
      </c>
      <c r="H176" s="3" t="s">
        <v>2161</v>
      </c>
      <c r="I176" s="6">
        <v>23413677.210000001</v>
      </c>
    </row>
    <row r="177" spans="1:9" ht="25.5">
      <c r="A177" s="5">
        <v>42704</v>
      </c>
      <c r="B177" s="6">
        <v>6882</v>
      </c>
      <c r="C177" s="3" t="s">
        <v>452</v>
      </c>
      <c r="D177" s="4">
        <v>7</v>
      </c>
      <c r="E177" s="3" t="s">
        <v>453</v>
      </c>
      <c r="F177" s="6">
        <v>69087.199999999997</v>
      </c>
      <c r="G177" s="3" t="s">
        <v>454</v>
      </c>
      <c r="H177" s="3" t="s">
        <v>455</v>
      </c>
      <c r="I177" s="6">
        <v>36656904.18</v>
      </c>
    </row>
    <row r="178" spans="1:9" ht="25.5">
      <c r="A178" s="5">
        <v>43137</v>
      </c>
      <c r="B178" s="6">
        <v>60</v>
      </c>
      <c r="C178" s="3" t="s">
        <v>978</v>
      </c>
      <c r="D178" s="4">
        <v>49</v>
      </c>
      <c r="E178" s="3" t="s">
        <v>979</v>
      </c>
      <c r="F178" s="6">
        <v>625.74</v>
      </c>
      <c r="G178" s="3" t="s">
        <v>980</v>
      </c>
      <c r="H178" s="3" t="s">
        <v>981</v>
      </c>
      <c r="I178" s="6">
        <v>284197.2</v>
      </c>
    </row>
    <row r="179" spans="1:9" ht="38.25">
      <c r="A179" s="5">
        <v>43571</v>
      </c>
      <c r="B179" s="6">
        <v>8000</v>
      </c>
      <c r="C179" s="3" t="s">
        <v>1360</v>
      </c>
      <c r="D179" s="4">
        <v>49</v>
      </c>
      <c r="E179" s="3" t="s">
        <v>1361</v>
      </c>
      <c r="F179" s="6">
        <v>83431.210000000006</v>
      </c>
      <c r="G179" s="3" t="s">
        <v>1362</v>
      </c>
      <c r="H179" s="3" t="s">
        <v>1363</v>
      </c>
      <c r="I179" s="6">
        <v>39505360</v>
      </c>
    </row>
    <row r="180" spans="1:9" ht="25.5">
      <c r="A180" s="9">
        <v>44050</v>
      </c>
      <c r="B180" s="10">
        <v>22578</v>
      </c>
      <c r="C180" s="7" t="s">
        <v>1818</v>
      </c>
      <c r="D180" s="8">
        <v>49</v>
      </c>
      <c r="E180" s="7" t="s">
        <v>1819</v>
      </c>
      <c r="F180" s="10">
        <v>235463.74</v>
      </c>
      <c r="G180" s="7" t="s">
        <v>1820</v>
      </c>
      <c r="H180" s="7" t="s">
        <v>1821</v>
      </c>
      <c r="I180" s="10"/>
    </row>
    <row r="181" spans="1:9" ht="25.5">
      <c r="A181" s="9">
        <v>43442</v>
      </c>
      <c r="B181" s="10">
        <v>30733</v>
      </c>
      <c r="C181" s="7" t="s">
        <v>1254</v>
      </c>
      <c r="D181" s="8">
        <v>49</v>
      </c>
      <c r="E181" s="7" t="s">
        <v>1255</v>
      </c>
      <c r="F181" s="10">
        <v>320511.43</v>
      </c>
      <c r="G181" s="7" t="s">
        <v>1256</v>
      </c>
      <c r="H181" s="7" t="s">
        <v>1257</v>
      </c>
      <c r="I181" s="10">
        <v>96751171.959999993</v>
      </c>
    </row>
    <row r="182" spans="1:9" ht="25.5">
      <c r="A182" s="5">
        <v>44270</v>
      </c>
      <c r="B182" s="6">
        <v>161</v>
      </c>
      <c r="C182" s="3" t="s">
        <v>2063</v>
      </c>
      <c r="D182" s="4">
        <v>49</v>
      </c>
      <c r="E182" s="3" t="s">
        <v>2064</v>
      </c>
      <c r="F182" s="6">
        <v>6986.7</v>
      </c>
      <c r="G182" s="3" t="s">
        <v>2065</v>
      </c>
      <c r="H182" s="3" t="s">
        <v>2066</v>
      </c>
      <c r="I182" s="6">
        <v>317562.84000000003</v>
      </c>
    </row>
    <row r="183" spans="1:9">
      <c r="A183" s="9">
        <v>44078</v>
      </c>
      <c r="B183" s="10">
        <v>12082</v>
      </c>
      <c r="C183" s="7" t="s">
        <v>1849</v>
      </c>
      <c r="D183" s="8">
        <v>49</v>
      </c>
      <c r="E183" s="7" t="s">
        <v>1850</v>
      </c>
      <c r="F183" s="10">
        <v>126001.99</v>
      </c>
      <c r="G183" s="7" t="s">
        <v>1851</v>
      </c>
      <c r="H183" s="7" t="s">
        <v>1852</v>
      </c>
      <c r="I183" s="10">
        <v>59663694.859999999</v>
      </c>
    </row>
    <row r="184" spans="1:9">
      <c r="A184" s="9">
        <v>43705</v>
      </c>
      <c r="B184" s="10">
        <v>994</v>
      </c>
      <c r="C184" s="7" t="s">
        <v>1495</v>
      </c>
      <c r="D184" s="8">
        <v>49</v>
      </c>
      <c r="E184" s="7" t="s">
        <v>719</v>
      </c>
      <c r="F184" s="10">
        <v>31098.98</v>
      </c>
      <c r="G184" s="7" t="s">
        <v>1496</v>
      </c>
      <c r="H184" s="7" t="s">
        <v>1497</v>
      </c>
      <c r="I184" s="10">
        <v>3147809.14</v>
      </c>
    </row>
    <row r="185" spans="1:9">
      <c r="A185" s="5">
        <v>43110</v>
      </c>
      <c r="B185" s="6">
        <v>8279</v>
      </c>
      <c r="C185" s="3" t="s">
        <v>943</v>
      </c>
      <c r="D185" s="4">
        <v>49</v>
      </c>
      <c r="E185" s="3" t="s">
        <v>944</v>
      </c>
      <c r="F185" s="6">
        <v>259022.63</v>
      </c>
      <c r="G185" s="3" t="s">
        <v>945</v>
      </c>
      <c r="H185" s="3" t="s">
        <v>946</v>
      </c>
      <c r="I185" s="6">
        <v>34327631.649999999</v>
      </c>
    </row>
    <row r="186" spans="1:9" ht="25.5">
      <c r="A186" s="9">
        <v>43731</v>
      </c>
      <c r="B186" s="10">
        <v>32283</v>
      </c>
      <c r="C186" s="7" t="s">
        <v>1527</v>
      </c>
      <c r="D186" s="8">
        <v>49</v>
      </c>
      <c r="E186" s="7" t="s">
        <v>1528</v>
      </c>
      <c r="F186" s="10">
        <v>1181326.21</v>
      </c>
      <c r="G186" s="7" t="s">
        <v>1529</v>
      </c>
      <c r="H186" s="7" t="s">
        <v>1530</v>
      </c>
      <c r="I186" s="10">
        <v>35424305.100000001</v>
      </c>
    </row>
    <row r="187" spans="1:9" ht="38.25">
      <c r="A187" s="5">
        <v>43460</v>
      </c>
      <c r="B187" s="6">
        <v>6097</v>
      </c>
      <c r="C187" s="3" t="s">
        <v>1270</v>
      </c>
      <c r="D187" s="4">
        <v>49</v>
      </c>
      <c r="E187" s="3" t="s">
        <v>1271</v>
      </c>
      <c r="F187" s="6">
        <v>63585.02</v>
      </c>
      <c r="G187" s="3" t="s">
        <v>1272</v>
      </c>
      <c r="H187" s="3" t="s">
        <v>1273</v>
      </c>
      <c r="I187" s="6">
        <v>8979722.5700000003</v>
      </c>
    </row>
    <row r="188" spans="1:9" ht="25.5">
      <c r="A188" s="9">
        <v>43578</v>
      </c>
      <c r="B188" s="10">
        <v>93</v>
      </c>
      <c r="C188" s="7" t="s">
        <v>1370</v>
      </c>
      <c r="D188" s="8">
        <v>49</v>
      </c>
      <c r="E188" s="7" t="s">
        <v>1371</v>
      </c>
      <c r="F188" s="10">
        <v>15636.56</v>
      </c>
      <c r="G188" s="7" t="s">
        <v>1372</v>
      </c>
      <c r="H188" s="7" t="s">
        <v>1373</v>
      </c>
      <c r="I188" s="10">
        <v>797812.59</v>
      </c>
    </row>
    <row r="189" spans="1:9" ht="25.5">
      <c r="A189" s="9">
        <v>43383</v>
      </c>
      <c r="B189" s="10">
        <v>2767</v>
      </c>
      <c r="C189" s="7" t="s">
        <v>1161</v>
      </c>
      <c r="D189" s="8">
        <v>49</v>
      </c>
      <c r="E189" s="7" t="s">
        <v>1167</v>
      </c>
      <c r="F189" s="10">
        <v>465229.63</v>
      </c>
      <c r="G189" s="7" t="s">
        <v>1168</v>
      </c>
      <c r="H189" s="7" t="s">
        <v>1169</v>
      </c>
      <c r="I189" s="10">
        <v>19694260.850000001</v>
      </c>
    </row>
    <row r="190" spans="1:9" ht="38.25">
      <c r="A190" s="9">
        <v>43452</v>
      </c>
      <c r="B190" s="10">
        <v>2668</v>
      </c>
      <c r="C190" s="7" t="s">
        <v>1132</v>
      </c>
      <c r="D190" s="8"/>
      <c r="E190" s="7" t="s">
        <v>1262</v>
      </c>
      <c r="F190" s="10">
        <v>83472.929999999993</v>
      </c>
      <c r="G190" s="7" t="s">
        <v>1263</v>
      </c>
      <c r="H190" s="7" t="s">
        <v>1264</v>
      </c>
      <c r="I190" s="10">
        <v>7311680.6799999997</v>
      </c>
    </row>
    <row r="191" spans="1:9" ht="38.25">
      <c r="A191" s="5">
        <v>43463</v>
      </c>
      <c r="B191" s="6">
        <v>2974</v>
      </c>
      <c r="C191" s="3" t="s">
        <v>1295</v>
      </c>
      <c r="D191" s="4"/>
      <c r="E191" s="3" t="s">
        <v>1296</v>
      </c>
      <c r="F191" s="6">
        <v>93046.66</v>
      </c>
      <c r="G191" s="3" t="s">
        <v>1297</v>
      </c>
      <c r="H191" s="3" t="s">
        <v>1298</v>
      </c>
      <c r="I191" s="6">
        <v>9721946.5199999996</v>
      </c>
    </row>
    <row r="192" spans="1:9" ht="38.25">
      <c r="A192" s="5">
        <v>42494</v>
      </c>
      <c r="B192" s="6">
        <v>4356</v>
      </c>
      <c r="C192" s="3" t="s">
        <v>159</v>
      </c>
      <c r="D192" s="4"/>
      <c r="E192" s="3" t="s">
        <v>160</v>
      </c>
      <c r="F192" s="6">
        <v>732396.19</v>
      </c>
      <c r="G192" s="3" t="s">
        <v>161</v>
      </c>
      <c r="H192" s="3" t="s">
        <v>162</v>
      </c>
      <c r="I192" s="6">
        <v>41338178.640000001</v>
      </c>
    </row>
    <row r="193" spans="1:9" ht="51">
      <c r="A193" s="5">
        <v>42579</v>
      </c>
      <c r="B193" s="6">
        <v>300</v>
      </c>
      <c r="C193" s="3" t="s">
        <v>277</v>
      </c>
      <c r="D193" s="4">
        <v>5</v>
      </c>
      <c r="E193" s="3" t="s">
        <v>278</v>
      </c>
      <c r="F193" s="6">
        <v>45749.120000000003</v>
      </c>
      <c r="G193" s="3" t="s">
        <v>279</v>
      </c>
      <c r="H193" s="3" t="s">
        <v>280</v>
      </c>
      <c r="I193" s="6">
        <v>1276308</v>
      </c>
    </row>
    <row r="194" spans="1:9" ht="51">
      <c r="A194" s="9">
        <v>43460</v>
      </c>
      <c r="B194" s="10">
        <v>9748</v>
      </c>
      <c r="C194" s="7" t="s">
        <v>1274</v>
      </c>
      <c r="D194" s="8">
        <v>49</v>
      </c>
      <c r="E194" s="7" t="s">
        <v>63</v>
      </c>
      <c r="F194" s="10">
        <v>101660.94</v>
      </c>
      <c r="G194" s="7" t="s">
        <v>1275</v>
      </c>
      <c r="H194" s="7" t="s">
        <v>1276</v>
      </c>
      <c r="I194" s="10">
        <v>28591276.620000001</v>
      </c>
    </row>
    <row r="195" spans="1:9">
      <c r="A195" s="5">
        <v>42279</v>
      </c>
      <c r="B195" s="6">
        <v>97501</v>
      </c>
      <c r="C195" s="3" t="s">
        <v>17</v>
      </c>
      <c r="D195" s="4">
        <v>49</v>
      </c>
      <c r="E195" s="3" t="s">
        <v>18</v>
      </c>
      <c r="F195" s="6">
        <v>1932709.91</v>
      </c>
      <c r="G195" s="3" t="s">
        <v>19</v>
      </c>
      <c r="H195" s="3" t="s">
        <v>20</v>
      </c>
      <c r="I195" s="6">
        <v>85345550.329999998</v>
      </c>
    </row>
    <row r="196" spans="1:9">
      <c r="A196" s="9">
        <v>42320</v>
      </c>
      <c r="B196" s="10">
        <v>1910</v>
      </c>
      <c r="C196" s="7" t="s">
        <v>17</v>
      </c>
      <c r="D196" s="8">
        <v>49</v>
      </c>
      <c r="E196" s="7" t="s">
        <v>41</v>
      </c>
      <c r="F196" s="10">
        <v>75822.91</v>
      </c>
      <c r="G196" s="7" t="s">
        <v>42</v>
      </c>
      <c r="H196" s="7" t="s">
        <v>43</v>
      </c>
      <c r="I196" s="10">
        <v>2954006</v>
      </c>
    </row>
    <row r="197" spans="1:9">
      <c r="A197" s="5">
        <v>42320</v>
      </c>
      <c r="B197" s="6">
        <v>342</v>
      </c>
      <c r="C197" s="3" t="s">
        <v>17</v>
      </c>
      <c r="D197" s="4">
        <v>49</v>
      </c>
      <c r="E197" s="3" t="s">
        <v>38</v>
      </c>
      <c r="F197" s="6">
        <v>13819.22</v>
      </c>
      <c r="G197" s="3" t="s">
        <v>39</v>
      </c>
      <c r="H197" s="3" t="s">
        <v>40</v>
      </c>
      <c r="I197" s="6">
        <v>538386.66</v>
      </c>
    </row>
    <row r="198" spans="1:9" ht="25.5">
      <c r="A198" s="5">
        <v>43062</v>
      </c>
      <c r="B198" s="6">
        <v>2812</v>
      </c>
      <c r="C198" s="3" t="s">
        <v>872</v>
      </c>
      <c r="D198" s="4">
        <v>49</v>
      </c>
      <c r="E198" s="3" t="s">
        <v>873</v>
      </c>
      <c r="F198" s="6">
        <v>428821.76000000001</v>
      </c>
      <c r="G198" s="3" t="s">
        <v>874</v>
      </c>
      <c r="H198" s="3" t="s">
        <v>875</v>
      </c>
      <c r="I198" s="6">
        <v>11659536.199999999</v>
      </c>
    </row>
    <row r="199" spans="1:9" ht="25.5">
      <c r="A199" s="5">
        <v>42887</v>
      </c>
      <c r="B199" s="6">
        <v>5457</v>
      </c>
      <c r="C199" s="3" t="s">
        <v>683</v>
      </c>
      <c r="D199" s="4">
        <v>49</v>
      </c>
      <c r="E199" s="3" t="s">
        <v>684</v>
      </c>
      <c r="F199" s="6">
        <v>832176.52</v>
      </c>
      <c r="G199" s="3" t="s">
        <v>685</v>
      </c>
      <c r="H199" s="3" t="s">
        <v>686</v>
      </c>
      <c r="I199" s="6">
        <v>15005058.33</v>
      </c>
    </row>
    <row r="200" spans="1:9" ht="25.5">
      <c r="A200" s="5">
        <v>42279</v>
      </c>
      <c r="B200" s="6">
        <v>122871</v>
      </c>
      <c r="C200" s="3" t="s">
        <v>17</v>
      </c>
      <c r="D200" s="4">
        <v>49</v>
      </c>
      <c r="E200" s="3" t="s">
        <v>24</v>
      </c>
      <c r="F200" s="6">
        <v>2435605.7799999998</v>
      </c>
      <c r="G200" s="3" t="s">
        <v>25</v>
      </c>
      <c r="H200" s="3" t="s">
        <v>26</v>
      </c>
      <c r="I200" s="6">
        <v>107552672.43000001</v>
      </c>
    </row>
    <row r="201" spans="1:9" ht="25.5">
      <c r="A201" s="5">
        <v>42320</v>
      </c>
      <c r="B201" s="6">
        <v>3480</v>
      </c>
      <c r="C201" s="3" t="s">
        <v>17</v>
      </c>
      <c r="D201" s="4">
        <v>49</v>
      </c>
      <c r="E201" s="3" t="s">
        <v>44</v>
      </c>
      <c r="F201" s="6">
        <v>137964.34</v>
      </c>
      <c r="G201" s="3" t="s">
        <v>45</v>
      </c>
      <c r="H201" s="3" t="s">
        <v>46</v>
      </c>
      <c r="I201" s="6">
        <v>5285876.4000000004</v>
      </c>
    </row>
    <row r="202" spans="1:9">
      <c r="A202" s="5">
        <v>43434</v>
      </c>
      <c r="B202" s="6">
        <v>166</v>
      </c>
      <c r="C202" s="3" t="s">
        <v>705</v>
      </c>
      <c r="D202" s="4">
        <v>49</v>
      </c>
      <c r="E202" s="3" t="s">
        <v>1246</v>
      </c>
      <c r="F202" s="6">
        <v>27910.42</v>
      </c>
      <c r="G202" s="3" t="s">
        <v>1247</v>
      </c>
      <c r="H202" s="3" t="s">
        <v>1248</v>
      </c>
      <c r="I202" s="6">
        <v>977127.46</v>
      </c>
    </row>
    <row r="203" spans="1:9">
      <c r="A203" s="9">
        <v>44190</v>
      </c>
      <c r="B203" s="10">
        <v>4061</v>
      </c>
      <c r="C203" s="7" t="s">
        <v>1993</v>
      </c>
      <c r="D203" s="8">
        <v>49</v>
      </c>
      <c r="E203" s="7" t="s">
        <v>1994</v>
      </c>
      <c r="F203" s="10">
        <v>202488.36</v>
      </c>
      <c r="G203" s="7" t="s">
        <v>1995</v>
      </c>
      <c r="H203" s="7" t="s">
        <v>1996</v>
      </c>
      <c r="I203" s="10">
        <v>33004762.25</v>
      </c>
    </row>
    <row r="204" spans="1:9">
      <c r="A204" s="9">
        <v>44218</v>
      </c>
      <c r="B204" s="10">
        <v>1380</v>
      </c>
      <c r="C204" s="7" t="s">
        <v>2021</v>
      </c>
      <c r="D204" s="8">
        <v>3</v>
      </c>
      <c r="E204" s="7" t="s">
        <v>2023</v>
      </c>
      <c r="F204" s="10">
        <v>232026.34</v>
      </c>
      <c r="G204" s="7" t="s">
        <v>1995</v>
      </c>
      <c r="H204" s="7" t="s">
        <v>2022</v>
      </c>
      <c r="I204" s="10">
        <v>8123107.7999999998</v>
      </c>
    </row>
    <row r="205" spans="1:9" ht="25.5">
      <c r="A205" s="5">
        <v>42726</v>
      </c>
      <c r="B205" s="6">
        <v>4361</v>
      </c>
      <c r="C205" s="3" t="s">
        <v>498</v>
      </c>
      <c r="D205" s="4">
        <v>49</v>
      </c>
      <c r="E205" s="3" t="s">
        <v>499</v>
      </c>
      <c r="F205" s="6">
        <v>134636.12</v>
      </c>
      <c r="G205" s="3" t="s">
        <v>500</v>
      </c>
      <c r="H205" s="3" t="s">
        <v>501</v>
      </c>
      <c r="I205" s="6">
        <v>11348979.18</v>
      </c>
    </row>
    <row r="206" spans="1:9" ht="15">
      <c r="A206" s="9">
        <v>43440</v>
      </c>
      <c r="B206" s="10">
        <v>1273</v>
      </c>
      <c r="C206" s="7" t="s">
        <v>583</v>
      </c>
      <c r="D206" s="8">
        <v>49</v>
      </c>
      <c r="E206" s="7" t="s">
        <v>1249</v>
      </c>
      <c r="F206" s="10">
        <v>38825.760000000002</v>
      </c>
      <c r="G206" s="13" t="s">
        <v>2406</v>
      </c>
      <c r="H206" s="7" t="s">
        <v>1250</v>
      </c>
      <c r="I206" s="10">
        <v>1114295.0900000001</v>
      </c>
    </row>
    <row r="220" spans="1:9" ht="76.5">
      <c r="A220" s="9">
        <v>43769</v>
      </c>
      <c r="B220" s="10">
        <v>679</v>
      </c>
      <c r="C220" s="7" t="s">
        <v>1579</v>
      </c>
      <c r="D220" s="8">
        <v>49</v>
      </c>
      <c r="E220" s="7" t="s">
        <v>1580</v>
      </c>
      <c r="F220" s="10">
        <v>21243.67</v>
      </c>
      <c r="G220" s="12" t="s">
        <v>2410</v>
      </c>
      <c r="H220" s="7" t="s">
        <v>1581</v>
      </c>
      <c r="I220" s="10">
        <v>2204285.23</v>
      </c>
    </row>
    <row r="221" spans="1:9" ht="25.5">
      <c r="A221" s="5">
        <v>43612</v>
      </c>
      <c r="B221" s="6">
        <v>7055</v>
      </c>
      <c r="C221" s="3" t="s">
        <v>1395</v>
      </c>
      <c r="D221" s="4">
        <v>49</v>
      </c>
      <c r="E221" s="3" t="s">
        <v>1396</v>
      </c>
      <c r="F221" s="6">
        <v>220727.71</v>
      </c>
      <c r="G221" s="3" t="s">
        <v>1397</v>
      </c>
      <c r="H221" s="3" t="s">
        <v>1398</v>
      </c>
      <c r="I221" s="6">
        <v>19399062.949999999</v>
      </c>
    </row>
    <row r="222" spans="1:9">
      <c r="A222" s="9">
        <v>43376</v>
      </c>
      <c r="B222" s="10">
        <v>12958</v>
      </c>
      <c r="C222" s="7" t="s">
        <v>1149</v>
      </c>
      <c r="D222" s="8">
        <v>49</v>
      </c>
      <c r="E222" s="7" t="s">
        <v>1150</v>
      </c>
      <c r="F222" s="10">
        <v>405413.12</v>
      </c>
      <c r="G222" s="7" t="s">
        <v>1151</v>
      </c>
      <c r="H222" s="7" t="s">
        <v>1152</v>
      </c>
      <c r="I222" s="10">
        <v>42066462.460000001</v>
      </c>
    </row>
    <row r="223" spans="1:9">
      <c r="A223" s="9">
        <v>43592</v>
      </c>
      <c r="B223" s="10">
        <v>7321</v>
      </c>
      <c r="C223" s="7" t="s">
        <v>1378</v>
      </c>
      <c r="D223" s="8">
        <v>49</v>
      </c>
      <c r="E223" s="7" t="s">
        <v>1379</v>
      </c>
      <c r="F223" s="10">
        <v>223286.21</v>
      </c>
      <c r="G223" s="7" t="s">
        <v>1380</v>
      </c>
      <c r="H223" s="7" t="s">
        <v>1381</v>
      </c>
      <c r="I223" s="10">
        <v>13537187.890000001</v>
      </c>
    </row>
    <row r="224" spans="1:9">
      <c r="A224" s="9">
        <v>42930</v>
      </c>
      <c r="B224" s="10">
        <v>1170</v>
      </c>
      <c r="C224" s="7" t="s">
        <v>725</v>
      </c>
      <c r="D224" s="8">
        <v>49</v>
      </c>
      <c r="E224" s="7" t="s">
        <v>726</v>
      </c>
      <c r="F224" s="10">
        <v>5974.19</v>
      </c>
      <c r="G224" s="7" t="s">
        <v>727</v>
      </c>
      <c r="H224" s="7" t="s">
        <v>728</v>
      </c>
      <c r="I224" s="10">
        <v>2308105.7999999998</v>
      </c>
    </row>
    <row r="225" spans="1:9">
      <c r="A225" s="5">
        <v>44496</v>
      </c>
      <c r="B225" s="6">
        <v>14000</v>
      </c>
      <c r="C225" s="3" t="s">
        <v>2254</v>
      </c>
      <c r="D225" s="4"/>
      <c r="E225" s="3" t="s">
        <v>2255</v>
      </c>
      <c r="F225" s="6">
        <v>142229.94</v>
      </c>
      <c r="G225" s="3" t="s">
        <v>2256</v>
      </c>
      <c r="H225" s="3" t="s">
        <v>2257</v>
      </c>
      <c r="I225" s="6">
        <v>585760</v>
      </c>
    </row>
    <row r="226" spans="1:9" ht="25.5">
      <c r="A226" s="5">
        <v>42431</v>
      </c>
      <c r="B226" s="6">
        <v>622</v>
      </c>
      <c r="C226" s="3" t="s">
        <v>112</v>
      </c>
      <c r="D226" s="4">
        <v>49</v>
      </c>
      <c r="E226" s="3" t="s">
        <v>113</v>
      </c>
      <c r="F226" s="6">
        <v>94853.18</v>
      </c>
      <c r="G226" s="3" t="s">
        <v>114</v>
      </c>
      <c r="H226" s="3" t="s">
        <v>115</v>
      </c>
      <c r="I226" s="6">
        <v>3704053.54</v>
      </c>
    </row>
    <row r="227" spans="1:9" ht="25.5">
      <c r="A227" s="5">
        <v>43707</v>
      </c>
      <c r="B227" s="6">
        <v>24530</v>
      </c>
      <c r="C227" s="3" t="s">
        <v>1498</v>
      </c>
      <c r="D227" s="4">
        <v>49</v>
      </c>
      <c r="E227" s="3" t="s">
        <v>602</v>
      </c>
      <c r="F227" s="6">
        <v>920902.53</v>
      </c>
      <c r="G227" s="3" t="s">
        <v>1499</v>
      </c>
      <c r="H227" s="3" t="s">
        <v>1500</v>
      </c>
      <c r="I227" s="6">
        <v>101709965.5</v>
      </c>
    </row>
    <row r="228" spans="1:9" ht="25.5">
      <c r="A228" s="9">
        <v>42699</v>
      </c>
      <c r="B228" s="10">
        <v>71222</v>
      </c>
      <c r="C228" s="7" t="s">
        <v>448</v>
      </c>
      <c r="D228" s="8">
        <v>49</v>
      </c>
      <c r="E228" s="7" t="s">
        <v>449</v>
      </c>
      <c r="F228" s="10">
        <v>1113766.79</v>
      </c>
      <c r="G228" s="7" t="s">
        <v>450</v>
      </c>
      <c r="H228" s="7" t="s">
        <v>451</v>
      </c>
      <c r="I228" s="10">
        <v>162321347.97999999</v>
      </c>
    </row>
    <row r="229" spans="1:9" ht="25.5">
      <c r="A229" s="5">
        <v>44165</v>
      </c>
      <c r="B229" s="6">
        <v>2500</v>
      </c>
      <c r="C229" s="3" t="s">
        <v>1939</v>
      </c>
      <c r="D229" s="4"/>
      <c r="E229" s="3" t="s">
        <v>1940</v>
      </c>
      <c r="F229" s="6">
        <v>76248.539999999994</v>
      </c>
      <c r="G229" s="3" t="s">
        <v>1941</v>
      </c>
      <c r="H229" s="3" t="s">
        <v>1942</v>
      </c>
      <c r="I229" s="6">
        <v>6851275</v>
      </c>
    </row>
    <row r="230" spans="1:9">
      <c r="A230" s="5">
        <v>42991</v>
      </c>
      <c r="B230" s="6">
        <v>1066</v>
      </c>
      <c r="C230" s="3" t="s">
        <v>773</v>
      </c>
      <c r="D230" s="4"/>
      <c r="E230" s="3" t="s">
        <v>774</v>
      </c>
      <c r="F230" s="6">
        <v>33192.68</v>
      </c>
      <c r="G230" s="3" t="s">
        <v>775</v>
      </c>
      <c r="H230" s="3" t="s">
        <v>776</v>
      </c>
      <c r="I230" s="6">
        <v>2931169.54</v>
      </c>
    </row>
    <row r="231" spans="1:9" ht="25.5">
      <c r="A231" s="5">
        <v>43829</v>
      </c>
      <c r="B231" s="6">
        <v>2972</v>
      </c>
      <c r="C231" s="3" t="s">
        <v>1636</v>
      </c>
      <c r="D231" s="4">
        <v>49</v>
      </c>
      <c r="E231" s="3" t="s">
        <v>1637</v>
      </c>
      <c r="F231" s="6">
        <v>471676.29</v>
      </c>
      <c r="G231" s="3" t="s">
        <v>1638</v>
      </c>
      <c r="H231" s="3" t="s">
        <v>1639</v>
      </c>
      <c r="I231" s="6">
        <v>17494113.32</v>
      </c>
    </row>
    <row r="232" spans="1:9" ht="25.5">
      <c r="A232" s="9">
        <v>43720</v>
      </c>
      <c r="B232" s="10">
        <v>32376</v>
      </c>
      <c r="C232" s="7" t="s">
        <v>1513</v>
      </c>
      <c r="D232" s="8">
        <v>49</v>
      </c>
      <c r="E232" s="7" t="s">
        <v>1514</v>
      </c>
      <c r="F232" s="10">
        <v>1110811.8400000001</v>
      </c>
      <c r="G232" s="7" t="s">
        <v>1515</v>
      </c>
      <c r="H232" s="7" t="s">
        <v>1516</v>
      </c>
      <c r="I232" s="10">
        <v>33765577.920000002</v>
      </c>
    </row>
    <row r="233" spans="1:9" ht="25.5">
      <c r="A233" s="9">
        <v>43605</v>
      </c>
      <c r="B233" s="10">
        <v>49600</v>
      </c>
      <c r="C233" s="7" t="s">
        <v>1385</v>
      </c>
      <c r="D233" s="8">
        <v>10</v>
      </c>
      <c r="E233" s="7" t="s">
        <v>1386</v>
      </c>
      <c r="F233" s="10">
        <v>1815004.19</v>
      </c>
      <c r="G233" s="7" t="s">
        <v>1387</v>
      </c>
      <c r="H233" s="7" t="s">
        <v>1388</v>
      </c>
      <c r="I233" s="10">
        <v>46663184</v>
      </c>
    </row>
    <row r="234" spans="1:9" ht="25.5">
      <c r="A234" s="5">
        <v>44630</v>
      </c>
      <c r="B234" s="6">
        <v>252</v>
      </c>
      <c r="C234" s="3" t="s">
        <v>2358</v>
      </c>
      <c r="D234" s="4">
        <v>49</v>
      </c>
      <c r="E234" s="3" t="s">
        <v>143</v>
      </c>
      <c r="F234" s="6">
        <v>38429.26</v>
      </c>
      <c r="G234" s="3" t="s">
        <v>2359</v>
      </c>
      <c r="H234" s="3" t="s">
        <v>2360</v>
      </c>
      <c r="I234" s="6">
        <v>379955.52</v>
      </c>
    </row>
    <row r="235" spans="1:9" ht="25.5">
      <c r="A235" s="9">
        <v>44630</v>
      </c>
      <c r="B235" s="10">
        <v>2525</v>
      </c>
      <c r="C235" s="7" t="s">
        <v>1768</v>
      </c>
      <c r="D235" s="8">
        <v>49</v>
      </c>
      <c r="E235" s="7" t="s">
        <v>2361</v>
      </c>
      <c r="F235" s="10">
        <v>94793.27</v>
      </c>
      <c r="G235" s="7" t="s">
        <v>2362</v>
      </c>
      <c r="H235" s="7" t="s">
        <v>2363</v>
      </c>
      <c r="I235" s="10">
        <v>8035206.5</v>
      </c>
    </row>
    <row r="236" spans="1:9">
      <c r="A236" s="9">
        <v>44407</v>
      </c>
      <c r="B236" s="10">
        <v>1356</v>
      </c>
      <c r="C236" s="7" t="s">
        <v>2186</v>
      </c>
      <c r="D236" s="8"/>
      <c r="E236" s="7" t="s">
        <v>2187</v>
      </c>
      <c r="F236" s="10">
        <v>49619.88</v>
      </c>
      <c r="G236" s="7" t="s">
        <v>2188</v>
      </c>
      <c r="H236" s="7" t="s">
        <v>2189</v>
      </c>
      <c r="I236" s="10">
        <v>1902074.76</v>
      </c>
    </row>
    <row r="237" spans="1:9">
      <c r="A237" s="5">
        <v>43269</v>
      </c>
      <c r="B237" s="6">
        <v>1280</v>
      </c>
      <c r="C237" s="3" t="s">
        <v>142</v>
      </c>
      <c r="D237" s="4">
        <v>5</v>
      </c>
      <c r="E237" s="3" t="s">
        <v>184</v>
      </c>
      <c r="F237" s="6">
        <v>215212.84</v>
      </c>
      <c r="G237" s="3" t="s">
        <v>1086</v>
      </c>
      <c r="H237" s="3" t="s">
        <v>1087</v>
      </c>
      <c r="I237" s="6">
        <v>10791859.199999999</v>
      </c>
    </row>
    <row r="238" spans="1:9">
      <c r="A238" s="5">
        <v>43888</v>
      </c>
      <c r="B238" s="6">
        <v>50000</v>
      </c>
      <c r="C238" s="3" t="s">
        <v>1665</v>
      </c>
      <c r="D238" s="4">
        <v>9</v>
      </c>
      <c r="E238" s="3" t="s">
        <v>1666</v>
      </c>
      <c r="F238" s="6">
        <v>1055802.22</v>
      </c>
      <c r="G238" s="3" t="s">
        <v>1667</v>
      </c>
      <c r="H238" s="3" t="s">
        <v>1668</v>
      </c>
      <c r="I238" s="6"/>
    </row>
    <row r="239" spans="1:9">
      <c r="A239" s="9">
        <v>44347</v>
      </c>
      <c r="B239" s="10">
        <v>2426</v>
      </c>
      <c r="C239" s="7" t="s">
        <v>2127</v>
      </c>
      <c r="D239" s="8"/>
      <c r="E239" s="7" t="s">
        <v>1071</v>
      </c>
      <c r="F239" s="10">
        <v>227073.6</v>
      </c>
      <c r="G239" s="7" t="s">
        <v>2128</v>
      </c>
      <c r="H239" s="7" t="s">
        <v>2129</v>
      </c>
      <c r="I239" s="10">
        <v>14169222.82</v>
      </c>
    </row>
    <row r="240" spans="1:9">
      <c r="A240" s="9">
        <v>43124</v>
      </c>
      <c r="B240" s="10">
        <v>969</v>
      </c>
      <c r="C240" s="7" t="s">
        <v>960</v>
      </c>
      <c r="D240" s="8"/>
      <c r="E240" s="7" t="s">
        <v>961</v>
      </c>
      <c r="F240" s="10">
        <v>147769.66</v>
      </c>
      <c r="G240" s="7" t="s">
        <v>962</v>
      </c>
      <c r="H240" s="7" t="s">
        <v>963</v>
      </c>
      <c r="I240" s="10">
        <v>865791.81</v>
      </c>
    </row>
    <row r="241" spans="1:9">
      <c r="A241" s="5">
        <v>44028</v>
      </c>
      <c r="B241" s="6">
        <v>260</v>
      </c>
      <c r="C241" s="3" t="s">
        <v>1789</v>
      </c>
      <c r="D241" s="4"/>
      <c r="E241" s="3" t="s">
        <v>1790</v>
      </c>
      <c r="F241" s="6">
        <v>39649.24</v>
      </c>
      <c r="G241" s="3" t="s">
        <v>962</v>
      </c>
      <c r="H241" s="3" t="s">
        <v>1791</v>
      </c>
      <c r="I241" s="6">
        <v>1233440</v>
      </c>
    </row>
    <row r="242" spans="1:9">
      <c r="A242" s="9">
        <v>44028</v>
      </c>
      <c r="B242" s="10">
        <v>592</v>
      </c>
      <c r="C242" s="7" t="s">
        <v>1792</v>
      </c>
      <c r="D242" s="8"/>
      <c r="E242" s="7" t="s">
        <v>1793</v>
      </c>
      <c r="F242" s="10">
        <v>90278.27</v>
      </c>
      <c r="G242" s="7" t="s">
        <v>1794</v>
      </c>
      <c r="H242" s="7" t="s">
        <v>1795</v>
      </c>
      <c r="I242" s="10">
        <v>2808448</v>
      </c>
    </row>
    <row r="243" spans="1:9" ht="89.25">
      <c r="A243" s="9">
        <v>43630</v>
      </c>
      <c r="B243" s="10">
        <v>48497</v>
      </c>
      <c r="C243" s="7" t="s">
        <v>1419</v>
      </c>
      <c r="D243" s="8"/>
      <c r="E243" s="7" t="s">
        <v>1410</v>
      </c>
      <c r="F243" s="10">
        <v>1701418.04</v>
      </c>
      <c r="G243" s="7" t="s">
        <v>1420</v>
      </c>
      <c r="H243" s="7" t="s">
        <v>1421</v>
      </c>
      <c r="I243" s="10">
        <v>46102703.109999999</v>
      </c>
    </row>
    <row r="244" spans="1:9">
      <c r="A244" s="9">
        <v>42905</v>
      </c>
      <c r="B244" s="10">
        <v>3484</v>
      </c>
      <c r="C244" s="7" t="s">
        <v>712</v>
      </c>
      <c r="D244" s="8">
        <v>49</v>
      </c>
      <c r="E244" s="7" t="s">
        <v>713</v>
      </c>
      <c r="F244" s="10">
        <v>152589</v>
      </c>
      <c r="G244" s="7" t="s">
        <v>714</v>
      </c>
      <c r="H244" s="7" t="s">
        <v>715</v>
      </c>
      <c r="I244" s="10">
        <v>14445883.4</v>
      </c>
    </row>
    <row r="245" spans="1:9">
      <c r="A245" s="9">
        <v>44026</v>
      </c>
      <c r="B245" s="10">
        <v>54383</v>
      </c>
      <c r="C245" s="7" t="s">
        <v>1779</v>
      </c>
      <c r="D245" s="8"/>
      <c r="E245" s="7" t="s">
        <v>1780</v>
      </c>
      <c r="F245" s="10">
        <v>282364.28000000003</v>
      </c>
      <c r="G245" s="7" t="s">
        <v>1781</v>
      </c>
      <c r="H245" s="7" t="s">
        <v>1782</v>
      </c>
      <c r="I245" s="10">
        <v>47603071.390000001</v>
      </c>
    </row>
    <row r="246" spans="1:9" ht="25.5">
      <c r="A246" s="9">
        <v>44562</v>
      </c>
      <c r="B246" s="10">
        <v>4032</v>
      </c>
      <c r="C246" s="7" t="s">
        <v>2329</v>
      </c>
      <c r="D246" s="8">
        <v>5</v>
      </c>
      <c r="E246" s="7" t="s">
        <v>2330</v>
      </c>
      <c r="F246" s="10">
        <v>0</v>
      </c>
      <c r="G246" s="7" t="s">
        <v>2331</v>
      </c>
      <c r="H246" s="7" t="s">
        <v>2332</v>
      </c>
      <c r="I246" s="10"/>
    </row>
    <row r="247" spans="1:9" ht="25.5">
      <c r="A247" s="5">
        <v>44562</v>
      </c>
      <c r="B247" s="6">
        <v>5717</v>
      </c>
      <c r="C247" s="3" t="s">
        <v>2329</v>
      </c>
      <c r="D247" s="4">
        <v>7</v>
      </c>
      <c r="E247" s="3" t="s">
        <v>2330</v>
      </c>
      <c r="F247" s="6">
        <v>0</v>
      </c>
      <c r="G247" s="3" t="s">
        <v>2331</v>
      </c>
      <c r="H247" s="3" t="s">
        <v>2333</v>
      </c>
      <c r="I247" s="6"/>
    </row>
    <row r="248" spans="1:9" ht="25.5">
      <c r="A248" s="5">
        <v>42914</v>
      </c>
      <c r="B248" s="6">
        <v>1175</v>
      </c>
      <c r="C248" s="3" t="s">
        <v>508</v>
      </c>
      <c r="D248" s="4">
        <v>49</v>
      </c>
      <c r="E248" s="3" t="s">
        <v>716</v>
      </c>
      <c r="F248" s="6">
        <v>36761.879999999997</v>
      </c>
      <c r="G248" s="3" t="s">
        <v>717</v>
      </c>
      <c r="H248" s="3" t="s">
        <v>718</v>
      </c>
      <c r="I248" s="6">
        <v>7182739.75</v>
      </c>
    </row>
    <row r="249" spans="1:9">
      <c r="A249" s="5">
        <v>43550</v>
      </c>
      <c r="B249" s="6">
        <v>400</v>
      </c>
      <c r="C249" s="3" t="s">
        <v>1352</v>
      </c>
      <c r="D249" s="4">
        <v>49</v>
      </c>
      <c r="E249" s="3" t="s">
        <v>1353</v>
      </c>
      <c r="F249" s="6">
        <v>12514.68</v>
      </c>
      <c r="G249" s="3" t="s">
        <v>1354</v>
      </c>
      <c r="H249" s="3" t="s">
        <v>1355</v>
      </c>
      <c r="I249" s="6">
        <v>558516</v>
      </c>
    </row>
    <row r="250" spans="1:9" ht="25.5">
      <c r="A250" s="9">
        <v>42502</v>
      </c>
      <c r="B250" s="10">
        <v>21400</v>
      </c>
      <c r="C250" s="7" t="s">
        <v>163</v>
      </c>
      <c r="D250" s="8"/>
      <c r="E250" s="7" t="s">
        <v>164</v>
      </c>
      <c r="F250" s="10">
        <v>217408.63</v>
      </c>
      <c r="G250" s="7" t="s">
        <v>165</v>
      </c>
      <c r="H250" s="7" t="s">
        <v>166</v>
      </c>
      <c r="I250" s="10">
        <v>131461698</v>
      </c>
    </row>
    <row r="251" spans="1:9">
      <c r="A251" s="9">
        <v>42968</v>
      </c>
      <c r="B251" s="10">
        <v>23802</v>
      </c>
      <c r="C251" s="7" t="s">
        <v>756</v>
      </c>
      <c r="D251" s="8">
        <v>9</v>
      </c>
      <c r="E251" s="7" t="s">
        <v>757</v>
      </c>
      <c r="F251" s="10">
        <v>2252273.4300000002</v>
      </c>
      <c r="G251" s="7" t="s">
        <v>165</v>
      </c>
      <c r="H251" s="7" t="s">
        <v>758</v>
      </c>
      <c r="I251" s="10">
        <v>25265131.800000001</v>
      </c>
    </row>
    <row r="252" spans="1:9">
      <c r="A252" s="5">
        <v>43444</v>
      </c>
      <c r="B252" s="6">
        <v>8250</v>
      </c>
      <c r="C252" s="3" t="s">
        <v>1258</v>
      </c>
      <c r="D252" s="4">
        <v>49</v>
      </c>
      <c r="E252" s="3" t="s">
        <v>1259</v>
      </c>
      <c r="F252" s="6">
        <v>83814.080000000002</v>
      </c>
      <c r="G252" s="3" t="s">
        <v>1260</v>
      </c>
      <c r="H252" s="3" t="s">
        <v>1261</v>
      </c>
      <c r="I252" s="6">
        <v>54761520</v>
      </c>
    </row>
    <row r="253" spans="1:9">
      <c r="A253" s="9">
        <v>43481</v>
      </c>
      <c r="B253" s="10">
        <v>3252</v>
      </c>
      <c r="C253" s="7" t="s">
        <v>1305</v>
      </c>
      <c r="D253" s="8"/>
      <c r="E253" s="7" t="s">
        <v>1306</v>
      </c>
      <c r="F253" s="10">
        <v>1113724.45</v>
      </c>
      <c r="G253" s="7" t="s">
        <v>1260</v>
      </c>
      <c r="H253" s="7" t="s">
        <v>1307</v>
      </c>
      <c r="I253" s="10">
        <v>20964180.600000001</v>
      </c>
    </row>
    <row r="254" spans="1:9">
      <c r="A254" s="9">
        <v>44173</v>
      </c>
      <c r="B254" s="10">
        <v>37000</v>
      </c>
      <c r="C254" s="7" t="s">
        <v>1954</v>
      </c>
      <c r="D254" s="8">
        <v>9</v>
      </c>
      <c r="E254" s="7" t="s">
        <v>1955</v>
      </c>
      <c r="F254" s="10">
        <v>7988280.8600000003</v>
      </c>
      <c r="G254" s="7" t="s">
        <v>1260</v>
      </c>
      <c r="H254" s="7" t="s">
        <v>1956</v>
      </c>
      <c r="I254" s="10"/>
    </row>
    <row r="255" spans="1:9">
      <c r="A255" s="5">
        <v>44217</v>
      </c>
      <c r="B255" s="6">
        <v>3181</v>
      </c>
      <c r="C255" s="3" t="s">
        <v>2019</v>
      </c>
      <c r="D255" s="4">
        <v>49</v>
      </c>
      <c r="E255" s="3" t="s">
        <v>1918</v>
      </c>
      <c r="F255" s="6">
        <v>33174.33</v>
      </c>
      <c r="G255" s="3" t="s">
        <v>1260</v>
      </c>
      <c r="H255" s="3" t="s">
        <v>2020</v>
      </c>
      <c r="I255" s="6">
        <v>26869079.940000001</v>
      </c>
    </row>
    <row r="256" spans="1:9">
      <c r="A256" s="9">
        <v>44722</v>
      </c>
      <c r="B256" s="10">
        <v>5181</v>
      </c>
      <c r="C256" s="7" t="s">
        <v>2402</v>
      </c>
      <c r="D256" s="8">
        <v>10</v>
      </c>
      <c r="E256" s="7" t="s">
        <v>2403</v>
      </c>
      <c r="F256" s="10">
        <v>52635.24</v>
      </c>
      <c r="G256" s="7" t="s">
        <v>1260</v>
      </c>
      <c r="H256" s="7" t="s">
        <v>2404</v>
      </c>
      <c r="I256" s="10">
        <v>33927260.399999999</v>
      </c>
    </row>
    <row r="257" spans="1:9">
      <c r="A257" s="9">
        <v>43099</v>
      </c>
      <c r="B257" s="10">
        <v>12936</v>
      </c>
      <c r="C257" s="7" t="s">
        <v>748</v>
      </c>
      <c r="D257" s="8">
        <v>49</v>
      </c>
      <c r="E257" s="7" t="s">
        <v>804</v>
      </c>
      <c r="F257" s="10">
        <v>131420.46</v>
      </c>
      <c r="G257" s="7" t="s">
        <v>941</v>
      </c>
      <c r="H257" s="7" t="s">
        <v>942</v>
      </c>
      <c r="I257" s="10">
        <v>89165131.439999998</v>
      </c>
    </row>
    <row r="258" spans="1:9">
      <c r="A258" s="9">
        <v>43201</v>
      </c>
      <c r="B258" s="10">
        <v>3140</v>
      </c>
      <c r="C258" s="7" t="s">
        <v>748</v>
      </c>
      <c r="D258" s="8">
        <v>49</v>
      </c>
      <c r="E258" s="7" t="s">
        <v>1034</v>
      </c>
      <c r="F258" s="10">
        <v>31900.15</v>
      </c>
      <c r="G258" s="7" t="s">
        <v>941</v>
      </c>
      <c r="H258" s="7" t="s">
        <v>1035</v>
      </c>
      <c r="I258" s="10">
        <v>21643360.600000001</v>
      </c>
    </row>
    <row r="259" spans="1:9">
      <c r="A259" s="9">
        <v>43766</v>
      </c>
      <c r="B259" s="10">
        <v>1914</v>
      </c>
      <c r="C259" s="7" t="s">
        <v>167</v>
      </c>
      <c r="D259" s="8">
        <v>49</v>
      </c>
      <c r="E259" s="7" t="s">
        <v>1570</v>
      </c>
      <c r="F259" s="10">
        <v>19444.87</v>
      </c>
      <c r="G259" s="7" t="s">
        <v>941</v>
      </c>
      <c r="H259" s="7" t="s">
        <v>1571</v>
      </c>
      <c r="I259" s="10">
        <v>12471700.560000001</v>
      </c>
    </row>
    <row r="260" spans="1:9" ht="25.5">
      <c r="A260" s="9">
        <v>43041</v>
      </c>
      <c r="B260" s="10">
        <v>79277</v>
      </c>
      <c r="C260" s="7" t="s">
        <v>743</v>
      </c>
      <c r="D260" s="8">
        <v>49</v>
      </c>
      <c r="E260" s="7" t="s">
        <v>836</v>
      </c>
      <c r="F260" s="10">
        <v>826772.03</v>
      </c>
      <c r="G260" s="7" t="s">
        <v>837</v>
      </c>
      <c r="H260" s="7" t="s">
        <v>838</v>
      </c>
      <c r="I260" s="10">
        <v>468885402.04000002</v>
      </c>
    </row>
    <row r="261" spans="1:9">
      <c r="A261" s="9">
        <v>42962</v>
      </c>
      <c r="B261" s="10">
        <v>13215</v>
      </c>
      <c r="C261" s="7" t="s">
        <v>748</v>
      </c>
      <c r="D261" s="8">
        <v>49</v>
      </c>
      <c r="E261" s="7" t="s">
        <v>749</v>
      </c>
      <c r="F261" s="10">
        <v>134254.91</v>
      </c>
      <c r="G261" s="7" t="s">
        <v>750</v>
      </c>
      <c r="H261" s="7" t="s">
        <v>751</v>
      </c>
      <c r="I261" s="10">
        <v>17805494.550000001</v>
      </c>
    </row>
    <row r="262" spans="1:9" ht="25.5">
      <c r="A262" s="5">
        <v>44340</v>
      </c>
      <c r="B262" s="6">
        <v>21922</v>
      </c>
      <c r="C262" s="3" t="s">
        <v>167</v>
      </c>
      <c r="D262" s="4"/>
      <c r="E262" s="3" t="s">
        <v>2124</v>
      </c>
      <c r="F262" s="6">
        <v>228622.38</v>
      </c>
      <c r="G262" s="3" t="s">
        <v>2125</v>
      </c>
      <c r="H262" s="3" t="s">
        <v>2126</v>
      </c>
      <c r="I262" s="6">
        <v>139762614.90000001</v>
      </c>
    </row>
    <row r="263" spans="1:9" ht="25.5">
      <c r="A263" s="9">
        <v>44313</v>
      </c>
      <c r="B263" s="10">
        <v>11085</v>
      </c>
      <c r="C263" s="7" t="s">
        <v>2101</v>
      </c>
      <c r="D263" s="8">
        <v>10</v>
      </c>
      <c r="E263" s="7" t="s">
        <v>2102</v>
      </c>
      <c r="F263" s="10">
        <v>112615.64</v>
      </c>
      <c r="G263" s="7" t="s">
        <v>2103</v>
      </c>
      <c r="H263" s="7" t="s">
        <v>2104</v>
      </c>
      <c r="I263" s="10">
        <v>71460006.75</v>
      </c>
    </row>
    <row r="264" spans="1:9" ht="25.5">
      <c r="A264" s="9">
        <v>44498</v>
      </c>
      <c r="B264" s="10">
        <v>18453</v>
      </c>
      <c r="C264" s="7" t="s">
        <v>2258</v>
      </c>
      <c r="D264" s="8">
        <v>10</v>
      </c>
      <c r="E264" s="7" t="s">
        <v>2259</v>
      </c>
      <c r="F264" s="10">
        <v>187469.22</v>
      </c>
      <c r="G264" s="7" t="s">
        <v>2260</v>
      </c>
      <c r="H264" s="7" t="s">
        <v>2261</v>
      </c>
      <c r="I264" s="10">
        <v>23159622.18</v>
      </c>
    </row>
    <row r="265" spans="1:9" ht="25.5">
      <c r="A265" s="9">
        <v>42523</v>
      </c>
      <c r="B265" s="10">
        <v>3000</v>
      </c>
      <c r="C265" s="7" t="s">
        <v>220</v>
      </c>
      <c r="D265" s="8"/>
      <c r="E265" s="7" t="s">
        <v>221</v>
      </c>
      <c r="F265" s="10">
        <v>31286.7</v>
      </c>
      <c r="G265" s="7" t="s">
        <v>222</v>
      </c>
      <c r="H265" s="7" t="s">
        <v>223</v>
      </c>
      <c r="I265" s="10">
        <v>21763650</v>
      </c>
    </row>
    <row r="266" spans="1:9" ht="38.25">
      <c r="A266" s="5">
        <v>43202</v>
      </c>
      <c r="B266" s="6">
        <v>47078</v>
      </c>
      <c r="C266" s="3" t="s">
        <v>803</v>
      </c>
      <c r="D266" s="4">
        <v>10</v>
      </c>
      <c r="E266" s="3" t="s">
        <v>1036</v>
      </c>
      <c r="F266" s="6">
        <v>490971.83</v>
      </c>
      <c r="G266" s="3" t="s">
        <v>1037</v>
      </c>
      <c r="H266" s="3" t="s">
        <v>1038</v>
      </c>
      <c r="I266" s="6">
        <v>303490680.89999998</v>
      </c>
    </row>
    <row r="267" spans="1:9">
      <c r="A267" s="9">
        <v>42430</v>
      </c>
      <c r="B267" s="10">
        <v>9100</v>
      </c>
      <c r="C267" s="7" t="s">
        <v>108</v>
      </c>
      <c r="D267" s="8">
        <v>5</v>
      </c>
      <c r="E267" s="7" t="s">
        <v>109</v>
      </c>
      <c r="F267" s="10">
        <v>92854.87</v>
      </c>
      <c r="G267" s="7" t="s">
        <v>110</v>
      </c>
      <c r="H267" s="7" t="s">
        <v>111</v>
      </c>
      <c r="I267" s="10">
        <v>66229163</v>
      </c>
    </row>
    <row r="268" spans="1:9">
      <c r="A268" s="5">
        <v>44340</v>
      </c>
      <c r="B268" s="6">
        <v>6564</v>
      </c>
      <c r="C268" s="3" t="s">
        <v>2118</v>
      </c>
      <c r="D268" s="4">
        <v>49</v>
      </c>
      <c r="E268" s="3" t="s">
        <v>2119</v>
      </c>
      <c r="F268" s="6">
        <v>230284.52</v>
      </c>
      <c r="G268" s="3" t="s">
        <v>2120</v>
      </c>
      <c r="H268" s="3" t="s">
        <v>2121</v>
      </c>
      <c r="I268" s="6">
        <v>6239935.3200000003</v>
      </c>
    </row>
    <row r="269" spans="1:9">
      <c r="A269" s="9">
        <v>44008</v>
      </c>
      <c r="B269" s="10">
        <v>1941</v>
      </c>
      <c r="C269" s="7" t="s">
        <v>155</v>
      </c>
      <c r="D269" s="8"/>
      <c r="E269" s="7" t="s">
        <v>1745</v>
      </c>
      <c r="F269" s="10">
        <v>143225.38</v>
      </c>
      <c r="G269" s="12" t="s">
        <v>294</v>
      </c>
      <c r="H269" s="7" t="s">
        <v>1746</v>
      </c>
      <c r="I269" s="10"/>
    </row>
    <row r="270" spans="1:9">
      <c r="A270" s="9">
        <v>42488</v>
      </c>
      <c r="B270" s="10">
        <v>58381</v>
      </c>
      <c r="C270" s="7" t="s">
        <v>155</v>
      </c>
      <c r="D270" s="8"/>
      <c r="E270" s="7" t="s">
        <v>156</v>
      </c>
      <c r="F270" s="10">
        <v>2142942.83</v>
      </c>
      <c r="G270" s="7" t="s">
        <v>157</v>
      </c>
      <c r="H270" s="7" t="s">
        <v>158</v>
      </c>
      <c r="I270" s="10">
        <v>64230424.390000001</v>
      </c>
    </row>
    <row r="271" spans="1:9">
      <c r="A271" s="5">
        <v>42594</v>
      </c>
      <c r="B271" s="6">
        <v>8544</v>
      </c>
      <c r="C271" s="3" t="s">
        <v>292</v>
      </c>
      <c r="D271" s="4">
        <v>49</v>
      </c>
      <c r="E271" s="3" t="s">
        <v>293</v>
      </c>
      <c r="F271" s="6">
        <v>320757.90000000002</v>
      </c>
      <c r="G271" s="3" t="s">
        <v>294</v>
      </c>
      <c r="H271" s="3" t="s">
        <v>295</v>
      </c>
      <c r="I271" s="6">
        <v>12215271.359999999</v>
      </c>
    </row>
    <row r="272" spans="1:9">
      <c r="A272" s="9">
        <v>43896</v>
      </c>
      <c r="B272" s="10">
        <v>4094</v>
      </c>
      <c r="C272" s="7" t="s">
        <v>1681</v>
      </c>
      <c r="D272" s="8">
        <v>49</v>
      </c>
      <c r="E272" s="7" t="s">
        <v>1682</v>
      </c>
      <c r="F272" s="10">
        <v>153696.49</v>
      </c>
      <c r="G272" s="7" t="s">
        <v>294</v>
      </c>
      <c r="H272" s="7" t="s">
        <v>1683</v>
      </c>
      <c r="I272" s="10">
        <v>6174202.4400000004</v>
      </c>
    </row>
    <row r="273" spans="1:9">
      <c r="A273" s="9">
        <v>43916</v>
      </c>
      <c r="B273" s="10">
        <v>3900</v>
      </c>
      <c r="C273" s="7" t="s">
        <v>1704</v>
      </c>
      <c r="D273" s="8">
        <v>49</v>
      </c>
      <c r="E273" s="7" t="s">
        <v>1705</v>
      </c>
      <c r="F273" s="10">
        <v>141057.78</v>
      </c>
      <c r="G273" s="7" t="s">
        <v>294</v>
      </c>
      <c r="H273" s="7" t="s">
        <v>1706</v>
      </c>
      <c r="I273" s="10">
        <v>4359771</v>
      </c>
    </row>
    <row r="274" spans="1:9">
      <c r="A274" s="5">
        <v>43977</v>
      </c>
      <c r="B274" s="6">
        <v>3180</v>
      </c>
      <c r="C274" s="3" t="s">
        <v>872</v>
      </c>
      <c r="D274" s="4">
        <v>49</v>
      </c>
      <c r="E274" s="3" t="s">
        <v>1716</v>
      </c>
      <c r="F274" s="6">
        <v>115016.34</v>
      </c>
      <c r="G274" s="3" t="s">
        <v>294</v>
      </c>
      <c r="H274" s="3" t="s">
        <v>1717</v>
      </c>
      <c r="I274" s="6">
        <v>3554890.2</v>
      </c>
    </row>
    <row r="275" spans="1:9">
      <c r="A275" s="9">
        <v>44004</v>
      </c>
      <c r="B275" s="10">
        <v>12609</v>
      </c>
      <c r="C275" s="7" t="s">
        <v>1734</v>
      </c>
      <c r="D275" s="8">
        <v>49</v>
      </c>
      <c r="E275" s="7" t="s">
        <v>1735</v>
      </c>
      <c r="F275" s="10">
        <v>442360.97</v>
      </c>
      <c r="G275" s="7" t="s">
        <v>294</v>
      </c>
      <c r="H275" s="7" t="s">
        <v>1736</v>
      </c>
      <c r="I275" s="10">
        <v>11979810.9</v>
      </c>
    </row>
    <row r="276" spans="1:9">
      <c r="A276" s="5">
        <v>44644</v>
      </c>
      <c r="B276" s="6">
        <v>11802</v>
      </c>
      <c r="C276" s="3" t="s">
        <v>2370</v>
      </c>
      <c r="D276" s="4">
        <v>49</v>
      </c>
      <c r="E276" s="3" t="s">
        <v>2171</v>
      </c>
      <c r="F276" s="6">
        <v>443069.37</v>
      </c>
      <c r="G276" s="3" t="s">
        <v>294</v>
      </c>
      <c r="H276" s="3" t="s">
        <v>2371</v>
      </c>
      <c r="I276" s="6">
        <v>17247796.859999999</v>
      </c>
    </row>
    <row r="277" spans="1:9">
      <c r="A277" s="5">
        <v>44734</v>
      </c>
      <c r="B277" s="6">
        <v>0</v>
      </c>
      <c r="C277" s="3" t="s">
        <v>2405</v>
      </c>
      <c r="D277" s="4">
        <v>49</v>
      </c>
      <c r="E277" s="3" t="s">
        <v>9</v>
      </c>
      <c r="F277" s="6">
        <v>0</v>
      </c>
      <c r="G277" s="3" t="s">
        <v>294</v>
      </c>
      <c r="H277" s="3" t="s">
        <v>9</v>
      </c>
      <c r="I277" s="6"/>
    </row>
    <row r="278" spans="1:9">
      <c r="A278" s="9">
        <v>43339</v>
      </c>
      <c r="B278" s="10">
        <v>4500</v>
      </c>
      <c r="C278" s="7" t="s">
        <v>1138</v>
      </c>
      <c r="D278" s="8"/>
      <c r="E278" s="7" t="s">
        <v>184</v>
      </c>
      <c r="F278" s="10">
        <v>168938.5</v>
      </c>
      <c r="G278" s="7" t="s">
        <v>1139</v>
      </c>
      <c r="H278" s="7" t="s">
        <v>1140</v>
      </c>
      <c r="I278" s="10">
        <v>6754320</v>
      </c>
    </row>
    <row r="279" spans="1:9">
      <c r="A279" s="5">
        <v>42786</v>
      </c>
      <c r="B279" s="6">
        <v>2018</v>
      </c>
      <c r="C279" s="3" t="s">
        <v>594</v>
      </c>
      <c r="D279" s="4">
        <v>10</v>
      </c>
      <c r="E279" s="3" t="s">
        <v>595</v>
      </c>
      <c r="F279" s="6">
        <v>65282.69</v>
      </c>
      <c r="G279" s="3" t="s">
        <v>596</v>
      </c>
      <c r="H279" s="3" t="s">
        <v>597</v>
      </c>
      <c r="I279" s="6">
        <v>2017737.66</v>
      </c>
    </row>
    <row r="280" spans="1:9">
      <c r="A280" s="5">
        <v>44153</v>
      </c>
      <c r="B280" s="6">
        <v>88134</v>
      </c>
      <c r="C280" s="3" t="s">
        <v>1929</v>
      </c>
      <c r="D280" s="4">
        <v>5</v>
      </c>
      <c r="E280" s="3" t="s">
        <v>1930</v>
      </c>
      <c r="F280" s="6">
        <v>3092001.1</v>
      </c>
      <c r="G280" s="3" t="s">
        <v>1931</v>
      </c>
      <c r="H280" s="3" t="s">
        <v>1932</v>
      </c>
      <c r="I280" s="6">
        <v>79114366.439999998</v>
      </c>
    </row>
    <row r="281" spans="1:9">
      <c r="A281" s="9">
        <v>44153</v>
      </c>
      <c r="B281" s="10">
        <v>30750</v>
      </c>
      <c r="C281" s="7" t="s">
        <v>1929</v>
      </c>
      <c r="D281" s="8">
        <v>5</v>
      </c>
      <c r="E281" s="7" t="s">
        <v>1930</v>
      </c>
      <c r="F281" s="10">
        <v>1078800.8500000001</v>
      </c>
      <c r="G281" s="7" t="s">
        <v>1931</v>
      </c>
      <c r="H281" s="7" t="s">
        <v>1933</v>
      </c>
      <c r="I281" s="10">
        <v>27603045</v>
      </c>
    </row>
    <row r="282" spans="1:9">
      <c r="A282" s="5">
        <v>44399</v>
      </c>
      <c r="B282" s="6">
        <v>32243</v>
      </c>
      <c r="C282" s="3" t="s">
        <v>2170</v>
      </c>
      <c r="D282" s="4">
        <v>49</v>
      </c>
      <c r="E282" s="3" t="s">
        <v>2171</v>
      </c>
      <c r="F282" s="6">
        <v>1210463.1200000001</v>
      </c>
      <c r="G282" s="3" t="s">
        <v>1931</v>
      </c>
      <c r="H282" s="3" t="s">
        <v>2172</v>
      </c>
      <c r="I282" s="6">
        <v>47120887.490000002</v>
      </c>
    </row>
    <row r="283" spans="1:9" ht="25.5">
      <c r="A283" s="5">
        <v>42480</v>
      </c>
      <c r="B283" s="6">
        <v>2680</v>
      </c>
      <c r="C283" s="3" t="s">
        <v>146</v>
      </c>
      <c r="D283" s="4"/>
      <c r="E283" s="3" t="s">
        <v>147</v>
      </c>
      <c r="F283" s="6">
        <v>100612.26</v>
      </c>
      <c r="G283" s="3" t="s">
        <v>148</v>
      </c>
      <c r="H283" s="3" t="s">
        <v>149</v>
      </c>
      <c r="I283" s="6">
        <v>4108520.4</v>
      </c>
    </row>
    <row r="284" spans="1:9">
      <c r="A284" s="9">
        <v>43187</v>
      </c>
      <c r="B284" s="10">
        <v>2134</v>
      </c>
      <c r="C284" s="7" t="s">
        <v>1011</v>
      </c>
      <c r="D284" s="8">
        <v>49</v>
      </c>
      <c r="E284" s="7" t="s">
        <v>1012</v>
      </c>
      <c r="F284" s="10">
        <v>78089.09</v>
      </c>
      <c r="G284" s="7" t="s">
        <v>1013</v>
      </c>
      <c r="H284" s="7" t="s">
        <v>1014</v>
      </c>
      <c r="I284" s="10">
        <v>2007645.86</v>
      </c>
    </row>
    <row r="285" spans="1:9" ht="25.5">
      <c r="A285" s="5">
        <v>43592</v>
      </c>
      <c r="B285" s="6">
        <v>1000</v>
      </c>
      <c r="C285" s="3" t="s">
        <v>1382</v>
      </c>
      <c r="D285" s="4"/>
      <c r="E285" s="3" t="s">
        <v>143</v>
      </c>
      <c r="F285" s="6">
        <v>152497.07</v>
      </c>
      <c r="G285" s="3" t="s">
        <v>1383</v>
      </c>
      <c r="H285" s="3" t="s">
        <v>1384</v>
      </c>
      <c r="I285" s="6">
        <v>4146350</v>
      </c>
    </row>
    <row r="286" spans="1:9">
      <c r="A286" s="5">
        <v>42887</v>
      </c>
      <c r="B286" s="6">
        <v>10000</v>
      </c>
      <c r="C286" s="3" t="s">
        <v>690</v>
      </c>
      <c r="D286" s="4"/>
      <c r="E286" s="3" t="s">
        <v>691</v>
      </c>
      <c r="F286" s="6">
        <v>1681350.32</v>
      </c>
      <c r="G286" s="3" t="s">
        <v>692</v>
      </c>
      <c r="H286" s="3" t="s">
        <v>693</v>
      </c>
      <c r="I286" s="6">
        <v>73606100</v>
      </c>
    </row>
    <row r="287" spans="1:9" ht="25.5">
      <c r="A287" s="9">
        <v>42860</v>
      </c>
      <c r="B287" s="10">
        <v>9757</v>
      </c>
      <c r="C287" s="7" t="s">
        <v>648</v>
      </c>
      <c r="D287" s="8">
        <v>44</v>
      </c>
      <c r="E287" s="7" t="s">
        <v>649</v>
      </c>
      <c r="F287" s="10">
        <v>305264.38</v>
      </c>
      <c r="G287" s="7" t="s">
        <v>654</v>
      </c>
      <c r="H287" s="7" t="s">
        <v>655</v>
      </c>
      <c r="I287" s="10">
        <v>8540594.8100000005</v>
      </c>
    </row>
    <row r="288" spans="1:9" ht="25.5">
      <c r="A288" s="9">
        <v>42860</v>
      </c>
      <c r="B288" s="10">
        <v>94179</v>
      </c>
      <c r="C288" s="7" t="s">
        <v>648</v>
      </c>
      <c r="D288" s="8"/>
      <c r="E288" s="7" t="s">
        <v>649</v>
      </c>
      <c r="F288" s="10">
        <v>2933944.7</v>
      </c>
      <c r="G288" s="7" t="s">
        <v>650</v>
      </c>
      <c r="H288" s="7" t="s">
        <v>651</v>
      </c>
      <c r="I288" s="10">
        <v>82437704.069999993</v>
      </c>
    </row>
    <row r="289" spans="1:9" ht="38.25">
      <c r="A289" s="5">
        <v>42843</v>
      </c>
      <c r="B289" s="6">
        <v>38791</v>
      </c>
      <c r="C289" s="3" t="s">
        <v>633</v>
      </c>
      <c r="D289" s="4">
        <v>49</v>
      </c>
      <c r="E289" s="3" t="s">
        <v>634</v>
      </c>
      <c r="F289" s="6">
        <v>404547.52</v>
      </c>
      <c r="G289" s="3" t="s">
        <v>635</v>
      </c>
      <c r="H289" s="3" t="s">
        <v>636</v>
      </c>
      <c r="I289" s="6">
        <v>54485062.780000001</v>
      </c>
    </row>
    <row r="293" spans="1:9" ht="140.25">
      <c r="A293" s="9">
        <v>42712</v>
      </c>
      <c r="B293" s="10">
        <v>5690</v>
      </c>
      <c r="C293" s="7" t="s">
        <v>468</v>
      </c>
      <c r="D293" s="8">
        <v>49</v>
      </c>
      <c r="E293" s="7" t="s">
        <v>469</v>
      </c>
      <c r="F293" s="10">
        <v>213613.35</v>
      </c>
      <c r="G293" s="7" t="s">
        <v>470</v>
      </c>
      <c r="H293" s="7" t="s">
        <v>471</v>
      </c>
      <c r="I293" s="10">
        <v>8421086.1999999993</v>
      </c>
    </row>
    <row r="294" spans="1:9" ht="51">
      <c r="A294" s="5">
        <v>42894</v>
      </c>
      <c r="B294" s="6">
        <v>31239</v>
      </c>
      <c r="C294" s="3" t="s">
        <v>590</v>
      </c>
      <c r="D294" s="4">
        <v>49</v>
      </c>
      <c r="E294" s="3" t="s">
        <v>696</v>
      </c>
      <c r="F294" s="6">
        <v>1149474.43</v>
      </c>
      <c r="G294" s="3" t="s">
        <v>697</v>
      </c>
      <c r="H294" s="3" t="s">
        <v>698</v>
      </c>
      <c r="I294" s="6">
        <v>37146871.329999998</v>
      </c>
    </row>
    <row r="295" spans="1:9" ht="63.75">
      <c r="A295" s="5">
        <v>44287</v>
      </c>
      <c r="B295" s="6">
        <v>2729</v>
      </c>
      <c r="C295" s="3" t="s">
        <v>590</v>
      </c>
      <c r="D295" s="4"/>
      <c r="E295" s="3" t="s">
        <v>696</v>
      </c>
      <c r="F295" s="6">
        <v>99861.82</v>
      </c>
      <c r="G295" s="3" t="s">
        <v>2089</v>
      </c>
      <c r="H295" s="3" t="s">
        <v>2090</v>
      </c>
      <c r="I295" s="6">
        <v>2470045.19</v>
      </c>
    </row>
    <row r="296" spans="1:9" ht="89.25">
      <c r="A296" s="9">
        <v>43762</v>
      </c>
      <c r="B296" s="10">
        <v>23000</v>
      </c>
      <c r="C296" s="7" t="s">
        <v>1563</v>
      </c>
      <c r="D296" s="8">
        <v>9</v>
      </c>
      <c r="E296" s="7" t="s">
        <v>1564</v>
      </c>
      <c r="F296" s="10">
        <v>336036.29</v>
      </c>
      <c r="G296" s="7" t="s">
        <v>1565</v>
      </c>
      <c r="H296" s="7" t="s">
        <v>1566</v>
      </c>
      <c r="I296" s="10">
        <v>21638170</v>
      </c>
    </row>
    <row r="297" spans="1:9" ht="25.5">
      <c r="A297" s="5">
        <v>44026</v>
      </c>
      <c r="B297" s="6">
        <v>48202</v>
      </c>
      <c r="C297" s="3" t="s">
        <v>1779</v>
      </c>
      <c r="D297" s="4"/>
      <c r="E297" s="3" t="s">
        <v>1783</v>
      </c>
      <c r="F297" s="6">
        <v>1691068.57</v>
      </c>
      <c r="G297" s="3" t="s">
        <v>1784</v>
      </c>
      <c r="H297" s="3" t="s">
        <v>1785</v>
      </c>
      <c r="I297" s="6">
        <v>43269007.32</v>
      </c>
    </row>
    <row r="298" spans="1:9" ht="15">
      <c r="A298" s="5">
        <v>43829</v>
      </c>
      <c r="B298" s="6">
        <v>2379</v>
      </c>
      <c r="C298" s="3" t="s">
        <v>1619</v>
      </c>
      <c r="D298" s="4">
        <v>20</v>
      </c>
      <c r="E298" s="3" t="s">
        <v>1620</v>
      </c>
      <c r="F298" s="6">
        <v>24810.35</v>
      </c>
      <c r="G298" s="13" t="s">
        <v>2408</v>
      </c>
      <c r="H298" s="3" t="s">
        <v>1621</v>
      </c>
      <c r="I298" s="6">
        <v>7275386.4299999997</v>
      </c>
    </row>
    <row r="331" spans="1:9">
      <c r="A331" s="9">
        <v>44096</v>
      </c>
      <c r="B331" s="10">
        <v>8169</v>
      </c>
      <c r="C331" s="7" t="s">
        <v>1878</v>
      </c>
      <c r="D331" s="8">
        <v>49</v>
      </c>
      <c r="E331" s="7" t="s">
        <v>1879</v>
      </c>
      <c r="F331" s="10">
        <v>85193.7</v>
      </c>
      <c r="G331" s="7" t="s">
        <v>1880</v>
      </c>
      <c r="H331" s="7" t="s">
        <v>1881</v>
      </c>
      <c r="I331" s="10">
        <v>38753736</v>
      </c>
    </row>
    <row r="332" spans="1:9" ht="31.5">
      <c r="A332" s="9">
        <v>44509</v>
      </c>
      <c r="B332" s="10">
        <v>1204</v>
      </c>
      <c r="C332" s="7" t="s">
        <v>125</v>
      </c>
      <c r="D332" s="8"/>
      <c r="E332" s="7" t="s">
        <v>2269</v>
      </c>
      <c r="F332" s="10">
        <v>118545.13</v>
      </c>
      <c r="G332" s="14" t="s">
        <v>2409</v>
      </c>
      <c r="H332" s="7" t="s">
        <v>2270</v>
      </c>
      <c r="I332" s="10">
        <v>5863455.9199999999</v>
      </c>
    </row>
    <row r="333" spans="1:9">
      <c r="A333" s="9">
        <v>43886</v>
      </c>
      <c r="B333" s="10">
        <v>1158</v>
      </c>
      <c r="C333" s="7" t="s">
        <v>1662</v>
      </c>
      <c r="D333" s="8">
        <v>49</v>
      </c>
      <c r="E333" s="7" t="s">
        <v>321</v>
      </c>
      <c r="F333" s="10">
        <v>176591.6</v>
      </c>
      <c r="G333" s="7" t="s">
        <v>1663</v>
      </c>
      <c r="H333" s="7" t="s">
        <v>1664</v>
      </c>
      <c r="I333" s="10">
        <v>5073522.24</v>
      </c>
    </row>
  </sheetData>
  <sortState ref="A2:I797">
    <sortCondition ref="G1"/>
  </sortState>
  <pageMargins left="0.7" right="0.7" top="0.75" bottom="0.75" header="0.3" footer="0.3"/>
  <pageSetup fitToWidth="0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10"/>
  <sheetViews>
    <sheetView workbookViewId="0">
      <selection activeCell="Q2" sqref="Q2"/>
    </sheetView>
  </sheetViews>
  <sheetFormatPr defaultRowHeight="15"/>
  <cols>
    <col min="1" max="1" width="14.140625" customWidth="1"/>
    <col min="2" max="2" width="12.7109375" customWidth="1"/>
    <col min="3" max="3" width="17.140625" customWidth="1"/>
    <col min="4" max="4" width="14.5703125" customWidth="1"/>
    <col min="5" max="5" width="11.28515625" customWidth="1"/>
    <col min="6" max="6" width="14.7109375" customWidth="1"/>
    <col min="7" max="7" width="11.5703125" customWidth="1"/>
    <col min="8" max="8" width="12" customWidth="1"/>
    <col min="9" max="9" width="14.42578125" customWidth="1"/>
    <col min="13" max="13" width="13.7109375" customWidth="1"/>
    <col min="15" max="15" width="12.140625" customWidth="1"/>
    <col min="16" max="16" width="14" customWidth="1"/>
    <col min="17" max="17" width="11.7109375" customWidth="1"/>
    <col min="18" max="18" width="14" customWidth="1"/>
  </cols>
  <sheetData>
    <row r="2" spans="1:18" ht="76.5">
      <c r="A2" s="178" t="s">
        <v>7</v>
      </c>
      <c r="B2" s="178" t="s">
        <v>2</v>
      </c>
      <c r="C2" s="178" t="s">
        <v>6</v>
      </c>
      <c r="D2" s="178" t="s">
        <v>2423</v>
      </c>
      <c r="E2" s="178" t="s">
        <v>2424</v>
      </c>
      <c r="F2" s="312" t="s">
        <v>2422</v>
      </c>
      <c r="G2" s="178" t="s">
        <v>2430</v>
      </c>
      <c r="H2" s="224" t="s">
        <v>2420</v>
      </c>
      <c r="I2" s="224" t="s">
        <v>2421</v>
      </c>
      <c r="J2" s="179" t="s">
        <v>2429</v>
      </c>
      <c r="K2" s="179" t="s">
        <v>2426</v>
      </c>
      <c r="L2" s="179" t="s">
        <v>2427</v>
      </c>
      <c r="M2" s="314" t="s">
        <v>2415</v>
      </c>
      <c r="N2" s="179" t="s">
        <v>2417</v>
      </c>
      <c r="O2" s="233" t="s">
        <v>2893</v>
      </c>
      <c r="P2" s="233" t="s">
        <v>2894</v>
      </c>
      <c r="Q2" s="178" t="s">
        <v>2428</v>
      </c>
      <c r="R2" s="224" t="s">
        <v>2910</v>
      </c>
    </row>
    <row r="3" spans="1:18" ht="60">
      <c r="A3" s="300" t="s">
        <v>2936</v>
      </c>
      <c r="B3" s="300" t="s">
        <v>2937</v>
      </c>
      <c r="C3" s="300" t="s">
        <v>2938</v>
      </c>
      <c r="D3" s="300" t="s">
        <v>2939</v>
      </c>
      <c r="E3" s="301">
        <v>8.0000000000000002E-3</v>
      </c>
      <c r="F3" s="313">
        <v>828756</v>
      </c>
      <c r="G3" s="189">
        <f>F3*E3:E4/D3</f>
        <v>5.5250399999999997</v>
      </c>
      <c r="H3" s="310">
        <v>9.42</v>
      </c>
      <c r="I3" s="310">
        <v>9.49</v>
      </c>
      <c r="J3" s="190">
        <f>IF(G3&gt;I3,D3*I3,IF(H3&gt;G3,D3*H3, IF(I3&gt;G3&gt;H3,D3*G3)))</f>
        <v>11304</v>
      </c>
      <c r="K3" s="190">
        <f>SUM(J3,J3*4%)</f>
        <v>11756.16</v>
      </c>
      <c r="L3" s="190">
        <f>SUM(K3,K3*4%)</f>
        <v>12226.4064</v>
      </c>
      <c r="M3" s="311">
        <v>913691.22</v>
      </c>
      <c r="N3" s="189">
        <f>M3*E3/D3</f>
        <v>6.0912747999999999</v>
      </c>
      <c r="O3" s="233">
        <f>SUM(H3,H3*15%)</f>
        <v>10.833</v>
      </c>
      <c r="P3" s="233">
        <f>SUM(I3,I3*15%)</f>
        <v>10.913500000000001</v>
      </c>
      <c r="Q3" s="190">
        <f>IF(N3&gt;P3,D3*P3,IF(O3&gt;N3,D3*O3, IF(P3&gt;N3&gt;O3,D3*N3)))</f>
        <v>12999.6</v>
      </c>
      <c r="R3" s="222">
        <f t="shared" ref="R3" si="0">Q3/J3*100</f>
        <v>115.00000000000001</v>
      </c>
    </row>
    <row r="4" spans="1:18" ht="75">
      <c r="A4" s="300" t="s">
        <v>2940</v>
      </c>
      <c r="B4" s="300" t="s">
        <v>2941</v>
      </c>
      <c r="C4" s="300" t="s">
        <v>2938</v>
      </c>
      <c r="D4" s="300" t="s">
        <v>2942</v>
      </c>
      <c r="E4" s="301">
        <v>8.0000000000000002E-3</v>
      </c>
      <c r="F4" s="313">
        <v>707910</v>
      </c>
      <c r="G4" s="189">
        <f t="shared" ref="G4:G7" si="1">F4*E4:E5/D4</f>
        <v>5.6632799999999994</v>
      </c>
      <c r="H4" s="310">
        <v>9.42</v>
      </c>
      <c r="I4" s="310">
        <v>9.49</v>
      </c>
      <c r="J4" s="190">
        <f t="shared" ref="J4:J8" si="2">IF(G4&gt;I4,D4*I4,IF(H4&gt;G4,D4*H4, IF(I4&gt;G4&gt;H4,D4*G4)))</f>
        <v>9420</v>
      </c>
      <c r="K4" s="190">
        <f t="shared" ref="K4:L4" si="3">SUM(J4,J4*4%)</f>
        <v>9796.7999999999993</v>
      </c>
      <c r="L4" s="190">
        <f t="shared" si="3"/>
        <v>10188.671999999999</v>
      </c>
      <c r="M4" s="311">
        <v>1003598.79</v>
      </c>
      <c r="N4" s="189">
        <f t="shared" ref="N4:N8" si="4">M4*E4/D4</f>
        <v>8.0287903200000006</v>
      </c>
      <c r="O4" s="233">
        <f t="shared" ref="O4:O8" si="5">SUM(H4,H4*15%)</f>
        <v>10.833</v>
      </c>
      <c r="P4" s="233">
        <f t="shared" ref="P4:P8" si="6">SUM(I4,I4*15%)</f>
        <v>10.913500000000001</v>
      </c>
      <c r="Q4" s="190">
        <f t="shared" ref="Q4:Q8" si="7">IF(N4&gt;P4,D4*P4,IF(O4&gt;N4,D4*O4, IF(P4&gt;N4&gt;O4,D4*N4)))</f>
        <v>10833</v>
      </c>
      <c r="R4" s="222">
        <f t="shared" ref="R4:R8" si="8">Q4/J4*100</f>
        <v>114.99999999999999</v>
      </c>
    </row>
    <row r="5" spans="1:18" ht="75">
      <c r="A5" s="300" t="s">
        <v>2943</v>
      </c>
      <c r="B5" s="300" t="s">
        <v>2944</v>
      </c>
      <c r="C5" s="300" t="s">
        <v>2938</v>
      </c>
      <c r="D5" s="300" t="s">
        <v>2945</v>
      </c>
      <c r="E5" s="301">
        <v>8.0000000000000002E-3</v>
      </c>
      <c r="F5" s="313">
        <v>353979.75</v>
      </c>
      <c r="G5" s="189">
        <f t="shared" si="1"/>
        <v>5.6076000000000006</v>
      </c>
      <c r="H5" s="310">
        <v>9.42</v>
      </c>
      <c r="I5" s="310">
        <v>9.49</v>
      </c>
      <c r="J5" s="190">
        <f t="shared" si="2"/>
        <v>4757.1000000000004</v>
      </c>
      <c r="K5" s="190">
        <f t="shared" ref="K5:L5" si="9">SUM(J5,J5*4%)</f>
        <v>4947.384</v>
      </c>
      <c r="L5" s="190">
        <f t="shared" si="9"/>
        <v>5145.2793600000005</v>
      </c>
      <c r="M5" s="311">
        <v>443692.42</v>
      </c>
      <c r="N5" s="189">
        <f t="shared" si="4"/>
        <v>7.0287908118811879</v>
      </c>
      <c r="O5" s="233">
        <f t="shared" si="5"/>
        <v>10.833</v>
      </c>
      <c r="P5" s="233">
        <f t="shared" si="6"/>
        <v>10.913500000000001</v>
      </c>
      <c r="Q5" s="190">
        <f t="shared" si="7"/>
        <v>5470.665</v>
      </c>
      <c r="R5" s="222">
        <f t="shared" si="8"/>
        <v>114.99999999999999</v>
      </c>
    </row>
    <row r="6" spans="1:18" ht="90">
      <c r="A6" s="300" t="s">
        <v>2946</v>
      </c>
      <c r="B6" s="300" t="s">
        <v>2947</v>
      </c>
      <c r="C6" s="300" t="s">
        <v>2938</v>
      </c>
      <c r="D6" s="300" t="s">
        <v>2948</v>
      </c>
      <c r="E6" s="301">
        <v>8.0000000000000002E-3</v>
      </c>
      <c r="F6" s="313">
        <v>447204.15</v>
      </c>
      <c r="G6" s="189">
        <f t="shared" si="1"/>
        <v>5.5988000000000007</v>
      </c>
      <c r="H6" s="310">
        <v>9.42</v>
      </c>
      <c r="I6" s="310">
        <v>9.49</v>
      </c>
      <c r="J6" s="190">
        <f t="shared" si="2"/>
        <v>6019.38</v>
      </c>
      <c r="K6" s="190">
        <f t="shared" ref="K6:L6" si="10">SUM(J6,J6*4%)</f>
        <v>6260.1552000000001</v>
      </c>
      <c r="L6" s="190">
        <f t="shared" si="10"/>
        <v>6510.5614080000005</v>
      </c>
      <c r="M6" s="311">
        <v>514712.74</v>
      </c>
      <c r="N6" s="189">
        <f t="shared" si="4"/>
        <v>6.4439779655712055</v>
      </c>
      <c r="O6" s="233">
        <f t="shared" si="5"/>
        <v>10.833</v>
      </c>
      <c r="P6" s="233">
        <f t="shared" si="6"/>
        <v>10.913500000000001</v>
      </c>
      <c r="Q6" s="190">
        <f t="shared" si="7"/>
        <v>6922.2870000000003</v>
      </c>
      <c r="R6" s="222">
        <f t="shared" si="8"/>
        <v>115.00000000000001</v>
      </c>
    </row>
    <row r="7" spans="1:18" ht="75">
      <c r="A7" s="300" t="s">
        <v>2949</v>
      </c>
      <c r="B7" s="300" t="s">
        <v>2950</v>
      </c>
      <c r="C7" s="300" t="s">
        <v>2938</v>
      </c>
      <c r="D7" s="300" t="s">
        <v>2951</v>
      </c>
      <c r="E7" s="301">
        <v>8.0000000000000002E-3</v>
      </c>
      <c r="F7" s="313">
        <v>472905</v>
      </c>
      <c r="G7" s="189">
        <f t="shared" si="1"/>
        <v>5.58</v>
      </c>
      <c r="H7" s="310">
        <v>9.42</v>
      </c>
      <c r="I7" s="310">
        <v>9.49</v>
      </c>
      <c r="J7" s="190">
        <f t="shared" si="2"/>
        <v>6386.76</v>
      </c>
      <c r="K7" s="190">
        <f t="shared" ref="K7:L7" si="11">SUM(J7,J7*4%)</f>
        <v>6642.2304000000004</v>
      </c>
      <c r="L7" s="190">
        <f t="shared" si="11"/>
        <v>6907.9196160000001</v>
      </c>
      <c r="M7" s="311">
        <v>584377.41</v>
      </c>
      <c r="N7" s="189">
        <f t="shared" si="4"/>
        <v>6.8953086725663724</v>
      </c>
      <c r="O7" s="233">
        <f t="shared" si="5"/>
        <v>10.833</v>
      </c>
      <c r="P7" s="233">
        <f t="shared" si="6"/>
        <v>10.913500000000001</v>
      </c>
      <c r="Q7" s="190">
        <f t="shared" si="7"/>
        <v>7344.7740000000003</v>
      </c>
      <c r="R7" s="222">
        <f t="shared" si="8"/>
        <v>114.99999999999999</v>
      </c>
    </row>
    <row r="8" spans="1:18" ht="45">
      <c r="A8" s="300" t="s">
        <v>2952</v>
      </c>
      <c r="B8" s="300" t="s">
        <v>2171</v>
      </c>
      <c r="C8" s="300" t="s">
        <v>2938</v>
      </c>
      <c r="D8" s="300" t="s">
        <v>2953</v>
      </c>
      <c r="E8" s="301">
        <v>8.0000000000000002E-3</v>
      </c>
      <c r="F8" s="313">
        <v>213496.5</v>
      </c>
      <c r="G8" s="189">
        <f>F8*E8:E9/D8</f>
        <v>4.8799200000000003</v>
      </c>
      <c r="H8" s="310">
        <v>9.42</v>
      </c>
      <c r="I8" s="310">
        <v>9.49</v>
      </c>
      <c r="J8" s="190">
        <f t="shared" si="2"/>
        <v>3297</v>
      </c>
      <c r="K8" s="190">
        <f t="shared" ref="K8:L8" si="12">SUM(J8,J8*4%)</f>
        <v>3428.88</v>
      </c>
      <c r="L8" s="190">
        <f t="shared" si="12"/>
        <v>3566.0352000000003</v>
      </c>
      <c r="M8" s="311">
        <v>152899.28</v>
      </c>
      <c r="N8" s="189">
        <f t="shared" si="4"/>
        <v>3.4948406857142857</v>
      </c>
      <c r="O8" s="233">
        <f t="shared" si="5"/>
        <v>10.833</v>
      </c>
      <c r="P8" s="233">
        <f t="shared" si="6"/>
        <v>10.913500000000001</v>
      </c>
      <c r="Q8" s="190">
        <f t="shared" si="7"/>
        <v>3791.55</v>
      </c>
      <c r="R8" s="222">
        <f t="shared" si="8"/>
        <v>115.00000000000001</v>
      </c>
    </row>
    <row r="10" spans="1:18">
      <c r="J10" s="234">
        <f>SUM(J5:J8)</f>
        <v>20460.239999999998</v>
      </c>
      <c r="K10" s="234">
        <f t="shared" ref="K10:L10" si="13">SUM(K5:K8)</f>
        <v>21278.649600000001</v>
      </c>
      <c r="L10" s="234">
        <f t="shared" si="13"/>
        <v>22129.795584</v>
      </c>
      <c r="M10" s="212"/>
      <c r="N10" s="212"/>
      <c r="O10" s="212"/>
      <c r="P10" s="212"/>
      <c r="Q10" s="234">
        <f>SUM(Q5:Q8)</f>
        <v>23529.276000000002</v>
      </c>
      <c r="R10" s="227">
        <f>Q10/J10*100</f>
        <v>115.00000000000001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7"/>
  <sheetViews>
    <sheetView workbookViewId="0">
      <selection activeCell="Q2" sqref="Q2"/>
    </sheetView>
  </sheetViews>
  <sheetFormatPr defaultRowHeight="15"/>
  <cols>
    <col min="1" max="1" width="14.140625" customWidth="1"/>
    <col min="2" max="2" width="12.7109375" customWidth="1"/>
    <col min="3" max="3" width="17.140625" customWidth="1"/>
    <col min="4" max="4" width="12.42578125" customWidth="1"/>
    <col min="5" max="5" width="11.5703125" customWidth="1"/>
    <col min="6" max="6" width="15" customWidth="1"/>
    <col min="7" max="7" width="11.5703125" customWidth="1"/>
    <col min="8" max="8" width="12" customWidth="1"/>
    <col min="9" max="9" width="14.42578125" customWidth="1"/>
    <col min="13" max="13" width="14.28515625" customWidth="1"/>
    <col min="15" max="15" width="12.140625" customWidth="1"/>
    <col min="16" max="16" width="14" customWidth="1"/>
    <col min="17" max="17" width="11.7109375" customWidth="1"/>
    <col min="18" max="18" width="14" customWidth="1"/>
  </cols>
  <sheetData>
    <row r="2" spans="1:18" ht="76.5">
      <c r="A2" s="178" t="s">
        <v>7</v>
      </c>
      <c r="B2" s="178" t="s">
        <v>2</v>
      </c>
      <c r="C2" s="178" t="s">
        <v>6</v>
      </c>
      <c r="D2" s="178" t="s">
        <v>2423</v>
      </c>
      <c r="E2" s="178" t="s">
        <v>2424</v>
      </c>
      <c r="F2" s="316" t="s">
        <v>2422</v>
      </c>
      <c r="G2" s="178" t="s">
        <v>2430</v>
      </c>
      <c r="H2" s="224" t="s">
        <v>2420</v>
      </c>
      <c r="I2" s="224" t="s">
        <v>2421</v>
      </c>
      <c r="J2" s="179" t="s">
        <v>2429</v>
      </c>
      <c r="K2" s="179" t="s">
        <v>2426</v>
      </c>
      <c r="L2" s="179" t="s">
        <v>2427</v>
      </c>
      <c r="M2" s="225" t="s">
        <v>2415</v>
      </c>
      <c r="N2" s="179" t="s">
        <v>2417</v>
      </c>
      <c r="O2" s="233" t="s">
        <v>2893</v>
      </c>
      <c r="P2" s="233" t="s">
        <v>2894</v>
      </c>
      <c r="Q2" s="178" t="s">
        <v>2917</v>
      </c>
      <c r="R2" s="179" t="s">
        <v>2910</v>
      </c>
    </row>
    <row r="3" spans="1:18" ht="60">
      <c r="A3" s="300" t="s">
        <v>2919</v>
      </c>
      <c r="B3" s="300" t="s">
        <v>2920</v>
      </c>
      <c r="C3" s="300" t="s">
        <v>2921</v>
      </c>
      <c r="D3" s="300" t="s">
        <v>2922</v>
      </c>
      <c r="E3" s="301">
        <v>8.0000000000000002E-3</v>
      </c>
      <c r="F3" s="315">
        <v>341620.16</v>
      </c>
      <c r="G3" s="189">
        <f>F3*E3:E4/D3</f>
        <v>13.943680000000001</v>
      </c>
      <c r="H3" s="317">
        <v>9.42</v>
      </c>
      <c r="I3" s="317">
        <v>9.49</v>
      </c>
      <c r="J3" s="190">
        <f>IF(G3&gt;I3,D3*I3,IF(H3&gt;G3,D3*H3, IF(I3&gt;G3&gt;H3,D3*G3)))</f>
        <v>1860.04</v>
      </c>
      <c r="K3" s="190">
        <f>SUM(J3,J3*4%)</f>
        <v>1934.4415999999999</v>
      </c>
      <c r="L3" s="190">
        <f>SUM(K3,K3*4%)</f>
        <v>2011.819264</v>
      </c>
      <c r="M3" s="303">
        <v>349496.45</v>
      </c>
      <c r="N3" s="189">
        <f>M3*E3/D3</f>
        <v>14.265161224489798</v>
      </c>
      <c r="O3" s="233">
        <f>SUM(H3,H3*15%)</f>
        <v>10.833</v>
      </c>
      <c r="P3" s="233">
        <f>SUM(I3,I3*15%)</f>
        <v>10.913500000000001</v>
      </c>
      <c r="Q3" s="190">
        <f>IF(N3&gt;P3,D3*P3,IF(O3&gt;N3,D3*O3, IF(P3&gt;N3&gt;O3,D3*N3)))</f>
        <v>2139.0460000000003</v>
      </c>
      <c r="R3" s="222">
        <f t="shared" ref="R3" si="0">Q3/J3*100</f>
        <v>115.00000000000001</v>
      </c>
    </row>
    <row r="4" spans="1:18" ht="60">
      <c r="A4" s="300" t="s">
        <v>2923</v>
      </c>
      <c r="B4" s="300" t="s">
        <v>2924</v>
      </c>
      <c r="C4" s="300" t="s">
        <v>2921</v>
      </c>
      <c r="D4" s="300" t="s">
        <v>2925</v>
      </c>
      <c r="E4" s="301">
        <v>8.0000000000000002E-3</v>
      </c>
      <c r="F4" s="315">
        <v>1638735.56</v>
      </c>
      <c r="G4" s="189">
        <f t="shared" ref="G4:G5" si="1">F4*E4:E5/D4</f>
        <v>7.6800729232571765</v>
      </c>
      <c r="H4" s="317">
        <v>9.42</v>
      </c>
      <c r="I4" s="317">
        <v>9.49</v>
      </c>
      <c r="J4" s="190">
        <f t="shared" ref="J4:J5" si="2">IF(G4&gt;I4,D4*I4,IF(H4&gt;G4,D4*H4, IF(I4&gt;G4&gt;H4,D4*G4)))</f>
        <v>16079.94</v>
      </c>
      <c r="K4" s="190">
        <f t="shared" ref="K4:L4" si="3">SUM(J4,J4*4%)</f>
        <v>16723.137600000002</v>
      </c>
      <c r="L4" s="190">
        <f t="shared" si="3"/>
        <v>17392.063104000001</v>
      </c>
      <c r="M4" s="303">
        <v>4348418.05</v>
      </c>
      <c r="N4" s="189">
        <f t="shared" ref="N4:N5" si="4">M4*E4/D4</f>
        <v>20.379229291154072</v>
      </c>
      <c r="O4" s="233">
        <f t="shared" ref="O4:O5" si="5">SUM(H4,H4*15%)</f>
        <v>10.833</v>
      </c>
      <c r="P4" s="233">
        <f t="shared" ref="P4:P5" si="6">SUM(I4,I4*15%)</f>
        <v>10.913500000000001</v>
      </c>
      <c r="Q4" s="190">
        <f t="shared" ref="Q4:Q5" si="7">IF(N4&gt;P4,D4*P4,IF(O4&gt;N4,D4*O4, IF(P4&gt;N4&gt;O4,D4*N4)))</f>
        <v>18629.344500000003</v>
      </c>
      <c r="R4" s="222">
        <f t="shared" ref="R4:R5" si="8">Q4/J4*100</f>
        <v>115.85456475583867</v>
      </c>
    </row>
    <row r="5" spans="1:18" ht="75">
      <c r="A5" s="300" t="s">
        <v>2926</v>
      </c>
      <c r="B5" s="300" t="s">
        <v>2927</v>
      </c>
      <c r="C5" s="300" t="s">
        <v>2921</v>
      </c>
      <c r="D5" s="300" t="s">
        <v>2928</v>
      </c>
      <c r="E5" s="301">
        <v>8.0000000000000002E-3</v>
      </c>
      <c r="F5" s="315">
        <v>850745.28</v>
      </c>
      <c r="G5" s="189">
        <f t="shared" si="1"/>
        <v>14.298240000000002</v>
      </c>
      <c r="H5" s="317">
        <v>9.42</v>
      </c>
      <c r="I5" s="317">
        <v>9.49</v>
      </c>
      <c r="J5" s="190">
        <f t="shared" si="2"/>
        <v>4517.24</v>
      </c>
      <c r="K5" s="190">
        <f t="shared" ref="K5:L5" si="9">SUM(J5,J5*4%)</f>
        <v>4697.9295999999995</v>
      </c>
      <c r="L5" s="190">
        <f t="shared" si="9"/>
        <v>4885.8467839999994</v>
      </c>
      <c r="M5" s="303">
        <v>1056625.1299999999</v>
      </c>
      <c r="N5" s="189">
        <f t="shared" si="4"/>
        <v>17.758405546218487</v>
      </c>
      <c r="O5" s="233">
        <f t="shared" si="5"/>
        <v>10.833</v>
      </c>
      <c r="P5" s="233">
        <f t="shared" si="6"/>
        <v>10.913500000000001</v>
      </c>
      <c r="Q5" s="190">
        <f t="shared" si="7"/>
        <v>5194.826</v>
      </c>
      <c r="R5" s="222">
        <f t="shared" si="8"/>
        <v>115.00000000000001</v>
      </c>
    </row>
    <row r="7" spans="1:18">
      <c r="J7" s="234">
        <f>SUM(J2:J5)</f>
        <v>22457.22</v>
      </c>
      <c r="K7" s="234">
        <f t="shared" ref="K7:L7" si="10">SUM(K2:K5)</f>
        <v>23355.5088</v>
      </c>
      <c r="L7" s="234">
        <f t="shared" si="10"/>
        <v>24289.729152</v>
      </c>
      <c r="M7" s="212"/>
      <c r="N7" s="212"/>
      <c r="O7" s="212"/>
      <c r="P7" s="212"/>
      <c r="Q7" s="234">
        <f>SUM(Q2:Q5)</f>
        <v>25963.216500000002</v>
      </c>
      <c r="R7" s="227">
        <f>Q7/J7*100</f>
        <v>115.61189007366006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6"/>
  <sheetViews>
    <sheetView workbookViewId="0">
      <selection activeCell="L25" sqref="L25"/>
    </sheetView>
  </sheetViews>
  <sheetFormatPr defaultRowHeight="15"/>
  <cols>
    <col min="1" max="1" width="14.140625" style="55" customWidth="1"/>
    <col min="2" max="2" width="12.7109375" style="55" customWidth="1"/>
    <col min="3" max="3" width="17.140625" style="55" customWidth="1"/>
    <col min="4" max="4" width="9.5703125" style="55" customWidth="1"/>
    <col min="5" max="5" width="11.85546875" style="55" customWidth="1"/>
    <col min="6" max="6" width="14.42578125" style="55" customWidth="1"/>
    <col min="7" max="7" width="11.5703125" style="55" customWidth="1"/>
    <col min="8" max="8" width="12" style="55" customWidth="1"/>
    <col min="9" max="9" width="14.42578125" style="55" customWidth="1"/>
    <col min="10" max="12" width="9.140625" style="55"/>
    <col min="13" max="13" width="14.42578125" style="55" customWidth="1"/>
    <col min="14" max="14" width="9.140625" style="55"/>
    <col min="15" max="15" width="12.140625" style="55" customWidth="1"/>
    <col min="16" max="16" width="14" style="55" customWidth="1"/>
    <col min="17" max="17" width="11.7109375" style="55" customWidth="1"/>
    <col min="18" max="18" width="14" style="55" customWidth="1"/>
    <col min="19" max="16384" width="9.140625" style="55"/>
  </cols>
  <sheetData>
    <row r="2" spans="1:18" ht="76.5">
      <c r="A2" s="178" t="s">
        <v>7</v>
      </c>
      <c r="B2" s="178" t="s">
        <v>2</v>
      </c>
      <c r="C2" s="178" t="s">
        <v>6</v>
      </c>
      <c r="D2" s="178" t="s">
        <v>2423</v>
      </c>
      <c r="E2" s="178" t="s">
        <v>2424</v>
      </c>
      <c r="F2" s="223" t="s">
        <v>2422</v>
      </c>
      <c r="G2" s="178" t="s">
        <v>2430</v>
      </c>
      <c r="H2" s="224" t="s">
        <v>2420</v>
      </c>
      <c r="I2" s="224" t="s">
        <v>2421</v>
      </c>
      <c r="J2" s="179" t="s">
        <v>2429</v>
      </c>
      <c r="K2" s="179" t="s">
        <v>2426</v>
      </c>
      <c r="L2" s="179" t="s">
        <v>2427</v>
      </c>
      <c r="M2" s="225" t="s">
        <v>2415</v>
      </c>
      <c r="N2" s="179" t="s">
        <v>2417</v>
      </c>
      <c r="O2" s="228" t="s">
        <v>2893</v>
      </c>
      <c r="P2" s="228" t="s">
        <v>2894</v>
      </c>
      <c r="Q2" s="178" t="s">
        <v>2917</v>
      </c>
      <c r="R2" s="179" t="s">
        <v>2910</v>
      </c>
    </row>
    <row r="3" spans="1:18" ht="60">
      <c r="A3" s="306" t="s">
        <v>2929</v>
      </c>
      <c r="B3" s="306" t="s">
        <v>2930</v>
      </c>
      <c r="C3" s="306" t="s">
        <v>2931</v>
      </c>
      <c r="D3" s="306" t="s">
        <v>2932</v>
      </c>
      <c r="E3" s="307">
        <v>8.0000000000000002E-3</v>
      </c>
      <c r="F3" s="318">
        <v>493110.68</v>
      </c>
      <c r="G3" s="189">
        <f>F3*E3:E4/D3</f>
        <v>7.2918399999999997</v>
      </c>
      <c r="H3" s="320">
        <v>9.42</v>
      </c>
      <c r="I3" s="320">
        <v>9.49</v>
      </c>
      <c r="J3" s="190">
        <f>IF(G3&gt;I3,D3*I3,IF(H3&gt;G3,D3*H3, IF(I3&gt;G3&gt;H3,D3*G3)))</f>
        <v>5096.22</v>
      </c>
      <c r="K3" s="190">
        <f>SUM(J3,J3*4%)</f>
        <v>5300.0688</v>
      </c>
      <c r="L3" s="190">
        <f>SUM(K3,K3*4%)</f>
        <v>5512.0715520000003</v>
      </c>
      <c r="M3" s="319">
        <v>972847.19</v>
      </c>
      <c r="N3" s="189">
        <f>M3*E3/D3</f>
        <v>14.385910388170055</v>
      </c>
      <c r="O3" s="233">
        <f>SUM(H3,H3*15%)</f>
        <v>10.833</v>
      </c>
      <c r="P3" s="233">
        <f>SUM(I3,I3*15%)</f>
        <v>10.913500000000001</v>
      </c>
      <c r="Q3" s="190">
        <f>IF(N3&gt;P3,D3*P3,IF(O3&gt;N3,D3*O3, IF(P3&gt;N3&gt;O3,D3*N3)))</f>
        <v>5904.2035000000005</v>
      </c>
      <c r="R3" s="222">
        <f t="shared" ref="R3" si="0">Q3/J3*100</f>
        <v>115.85456475583864</v>
      </c>
    </row>
    <row r="4" spans="1:18" ht="75">
      <c r="A4" s="306" t="s">
        <v>2933</v>
      </c>
      <c r="B4" s="306" t="s">
        <v>2934</v>
      </c>
      <c r="C4" s="306" t="s">
        <v>2931</v>
      </c>
      <c r="D4" s="306" t="s">
        <v>2935</v>
      </c>
      <c r="E4" s="307">
        <v>8.0000000000000002E-3</v>
      </c>
      <c r="F4" s="318">
        <v>474641</v>
      </c>
      <c r="G4" s="189">
        <f>F4*E4:E4/D4</f>
        <v>12.248800000000001</v>
      </c>
      <c r="H4" s="320">
        <v>9.42</v>
      </c>
      <c r="I4" s="320">
        <v>9.49</v>
      </c>
      <c r="J4" s="190">
        <f>IF(G4&gt;I4,D4*I4,IF(H4&gt;G4,D4*H4, IF(I4&gt;G4&gt;H4,D4*G4)))</f>
        <v>2941.9</v>
      </c>
      <c r="K4" s="190">
        <f>SUM(J4,J4*4%)</f>
        <v>3059.576</v>
      </c>
      <c r="L4" s="190">
        <f>SUM(K4,K4*4%)</f>
        <v>3181.9590400000002</v>
      </c>
      <c r="M4" s="319">
        <v>135425.07</v>
      </c>
      <c r="N4" s="189">
        <f>M4*E4/D4</f>
        <v>3.4948405161290323</v>
      </c>
      <c r="O4" s="233">
        <f>SUM(H4,H4*15%)</f>
        <v>10.833</v>
      </c>
      <c r="P4" s="233">
        <f>SUM(I4,I4*15%)</f>
        <v>10.913500000000001</v>
      </c>
      <c r="Q4" s="190">
        <f>IF(N4&gt;P4,D4*P4,IF(O4&gt;N4,D4*O4, IF(P4&gt;N4&gt;O4,D4*N4)))</f>
        <v>3358.23</v>
      </c>
      <c r="R4" s="222">
        <f t="shared" ref="R4" si="1">Q4/J4*100</f>
        <v>114.15173867228661</v>
      </c>
    </row>
    <row r="6" spans="1:18">
      <c r="J6" s="234">
        <f>SUM(J2:J4)</f>
        <v>8038.1200000000008</v>
      </c>
      <c r="K6" s="234">
        <f>SUM(K2:K4)</f>
        <v>8359.6448</v>
      </c>
      <c r="L6" s="234">
        <f>SUM(L2:L4)</f>
        <v>8694.030592000001</v>
      </c>
      <c r="M6" s="212"/>
      <c r="N6" s="212"/>
      <c r="O6" s="212"/>
      <c r="P6" s="212"/>
      <c r="Q6" s="234">
        <f>SUM(Q2:Q4)</f>
        <v>9262.433500000001</v>
      </c>
      <c r="R6" s="227">
        <f>Q6/J6*100</f>
        <v>115.23134140818998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T355"/>
  <sheetViews>
    <sheetView workbookViewId="0">
      <selection activeCell="T3" sqref="T3"/>
    </sheetView>
  </sheetViews>
  <sheetFormatPr defaultRowHeight="12.75"/>
  <cols>
    <col min="1" max="1" width="14.140625" style="210" customWidth="1"/>
    <col min="2" max="3" width="22" style="210" customWidth="1"/>
    <col min="4" max="4" width="6.85546875" style="210" customWidth="1"/>
    <col min="5" max="5" width="7.42578125" style="210" customWidth="1"/>
    <col min="6" max="6" width="15.42578125" style="210" customWidth="1"/>
    <col min="7" max="7" width="9.85546875" style="210" customWidth="1"/>
    <col min="8" max="9" width="9.140625" style="211"/>
    <col min="10" max="10" width="12.85546875" style="210" customWidth="1"/>
    <col min="11" max="12" width="14" style="210" customWidth="1"/>
    <col min="13" max="13" width="15.7109375" style="210" customWidth="1"/>
    <col min="14" max="16" width="9.140625" style="210"/>
    <col min="17" max="17" width="16.5703125" style="210" customWidth="1"/>
    <col min="18" max="19" width="9.140625" style="210"/>
    <col min="20" max="20" width="15.140625" style="295" customWidth="1"/>
    <col min="21" max="16384" width="9.140625" style="210"/>
  </cols>
  <sheetData>
    <row r="2" spans="1:20" ht="89.25">
      <c r="A2" s="178" t="s">
        <v>7</v>
      </c>
      <c r="B2" s="178" t="s">
        <v>2</v>
      </c>
      <c r="C2" s="178" t="s">
        <v>6</v>
      </c>
      <c r="D2" s="178" t="s">
        <v>2423</v>
      </c>
      <c r="E2" s="178" t="s">
        <v>2424</v>
      </c>
      <c r="F2" s="223" t="s">
        <v>2422</v>
      </c>
      <c r="G2" s="178" t="s">
        <v>2430</v>
      </c>
      <c r="H2" s="224" t="s">
        <v>2420</v>
      </c>
      <c r="I2" s="224" t="s">
        <v>2421</v>
      </c>
      <c r="J2" s="179" t="s">
        <v>2429</v>
      </c>
      <c r="K2" s="179" t="s">
        <v>2426</v>
      </c>
      <c r="L2" s="179" t="s">
        <v>2427</v>
      </c>
      <c r="M2" s="225" t="s">
        <v>2415</v>
      </c>
      <c r="N2" s="179" t="s">
        <v>2417</v>
      </c>
      <c r="O2" s="228" t="s">
        <v>2895</v>
      </c>
      <c r="P2" s="228" t="s">
        <v>2896</v>
      </c>
      <c r="Q2" s="178" t="s">
        <v>2917</v>
      </c>
      <c r="R2" s="179" t="s">
        <v>2910</v>
      </c>
    </row>
    <row r="3" spans="1:20" ht="25.5">
      <c r="A3" s="213" t="s">
        <v>2437</v>
      </c>
      <c r="B3" s="229" t="s">
        <v>2438</v>
      </c>
      <c r="C3" s="213" t="s">
        <v>2439</v>
      </c>
      <c r="D3" s="230">
        <v>17950</v>
      </c>
      <c r="E3" s="226">
        <v>2.7E-2</v>
      </c>
      <c r="F3" s="231">
        <v>107896014</v>
      </c>
      <c r="G3" s="189">
        <f>F3*E3/D3</f>
        <v>162.29483999999999</v>
      </c>
      <c r="H3" s="215">
        <v>141.4</v>
      </c>
      <c r="I3" s="215">
        <v>155.9</v>
      </c>
      <c r="J3" s="190">
        <f>IF(G3&gt;I3,D3*I3,IF(H3&gt;G3,D3*H3, IF(I3&gt;G3&gt;H3,D3*G3)))</f>
        <v>2798405</v>
      </c>
      <c r="K3" s="190">
        <f>SUM(J3,J3*4%)</f>
        <v>2910341.2</v>
      </c>
      <c r="L3" s="190">
        <f>SUM(K3,K3*4%)</f>
        <v>3026754.8480000002</v>
      </c>
      <c r="M3" s="232">
        <v>24344469.690000001</v>
      </c>
      <c r="N3" s="189">
        <f>M3*2.7%/D3</f>
        <v>36.618422374930368</v>
      </c>
      <c r="O3" s="233">
        <f>SUM(H3,H3*20%)</f>
        <v>169.68</v>
      </c>
      <c r="P3" s="233">
        <f>SUM(I3,I3*20%)</f>
        <v>187.08</v>
      </c>
      <c r="Q3" s="190">
        <f>IF(N3&gt;P3,D3*P3,IF(O3&gt;N3,D3*O3, IF(P3&gt;N3&gt;O3,D3*N3)))</f>
        <v>3045756</v>
      </c>
      <c r="R3" s="227">
        <f t="shared" ref="R3:R66" si="0">Q3/J3*100</f>
        <v>108.83899935856319</v>
      </c>
      <c r="T3" s="296">
        <f>IF(N3&gt;I3,D3*I3,IF(H3&gt;N3,D3*H3, IF(I3&gt;G3&gt;H3,D3*G3)))</f>
        <v>2538130</v>
      </c>
    </row>
    <row r="4" spans="1:20" ht="25.5">
      <c r="A4" s="213" t="s">
        <v>2440</v>
      </c>
      <c r="B4" s="229" t="s">
        <v>2438</v>
      </c>
      <c r="C4" s="213" t="s">
        <v>2439</v>
      </c>
      <c r="D4" s="230">
        <v>2059</v>
      </c>
      <c r="E4" s="226">
        <v>2.7E-2</v>
      </c>
      <c r="F4" s="231">
        <v>12376484.279999999</v>
      </c>
      <c r="G4" s="189">
        <f t="shared" ref="G4:G67" si="1">F4*E4/D4</f>
        <v>162.29483999999999</v>
      </c>
      <c r="H4" s="215">
        <v>141.4</v>
      </c>
      <c r="I4" s="215">
        <v>155.9</v>
      </c>
      <c r="J4" s="190">
        <f t="shared" ref="J4:J67" si="2">IF(G4&gt;I4,D4*I4,IF(H4&gt;G4,D4*H4, IF(I4&gt;G4&gt;H4,D4*G4)))</f>
        <v>320998.10000000003</v>
      </c>
      <c r="K4" s="190">
        <f t="shared" ref="K4:L19" si="3">SUM(J4,J4*4%)</f>
        <v>333838.02400000003</v>
      </c>
      <c r="L4" s="190">
        <f t="shared" si="3"/>
        <v>347191.54496000003</v>
      </c>
      <c r="M4" s="232">
        <v>3577882.63</v>
      </c>
      <c r="N4" s="189">
        <f t="shared" ref="N4:N67" si="4">M4*2.7%/D4</f>
        <v>46.917353574550759</v>
      </c>
      <c r="O4" s="233">
        <f t="shared" ref="O4:O67" si="5">SUM(H4,H4*20%)</f>
        <v>169.68</v>
      </c>
      <c r="P4" s="233">
        <f t="shared" ref="P4:P67" si="6">SUM(I4,I4*20%)</f>
        <v>187.08</v>
      </c>
      <c r="Q4" s="190">
        <f t="shared" ref="Q4:Q67" si="7">IF(N4&gt;P4,D4*P4,IF(O4&gt;N4,D4*O4, IF(P4&gt;N4&gt;O4,D4*N4)))</f>
        <v>349371.12</v>
      </c>
      <c r="R4" s="227">
        <f t="shared" si="0"/>
        <v>108.83899935856316</v>
      </c>
      <c r="T4" s="296">
        <f t="shared" ref="T4:T67" si="8">IF(N4&gt;I4,D4*I4,IF(H4&gt;N4,D4*H4, IF(I4&gt;G4&gt;H4,D4*G4)))</f>
        <v>291142.60000000003</v>
      </c>
    </row>
    <row r="5" spans="1:20" ht="38.25">
      <c r="A5" s="213" t="s">
        <v>2441</v>
      </c>
      <c r="B5" s="229" t="s">
        <v>2442</v>
      </c>
      <c r="C5" s="213" t="s">
        <v>2439</v>
      </c>
      <c r="D5" s="230">
        <v>45</v>
      </c>
      <c r="E5" s="226">
        <v>2.7E-2</v>
      </c>
      <c r="F5" s="231">
        <v>264883.95</v>
      </c>
      <c r="G5" s="189">
        <f t="shared" si="1"/>
        <v>158.93037000000001</v>
      </c>
      <c r="H5" s="215">
        <v>141.4</v>
      </c>
      <c r="I5" s="215">
        <v>155.9</v>
      </c>
      <c r="J5" s="190">
        <f t="shared" si="2"/>
        <v>7015.5</v>
      </c>
      <c r="K5" s="190">
        <f t="shared" si="3"/>
        <v>7296.12</v>
      </c>
      <c r="L5" s="190">
        <f t="shared" si="3"/>
        <v>7587.9647999999997</v>
      </c>
      <c r="M5" s="232">
        <v>146373.69</v>
      </c>
      <c r="N5" s="189">
        <f t="shared" si="4"/>
        <v>87.824214000000012</v>
      </c>
      <c r="O5" s="233">
        <f t="shared" si="5"/>
        <v>169.68</v>
      </c>
      <c r="P5" s="233">
        <f t="shared" si="6"/>
        <v>187.08</v>
      </c>
      <c r="Q5" s="190">
        <f t="shared" si="7"/>
        <v>7635.6</v>
      </c>
      <c r="R5" s="227">
        <f t="shared" si="0"/>
        <v>108.83899935856319</v>
      </c>
      <c r="T5" s="296">
        <f t="shared" si="8"/>
        <v>6363</v>
      </c>
    </row>
    <row r="6" spans="1:20" ht="25.5">
      <c r="A6" s="213" t="s">
        <v>1248</v>
      </c>
      <c r="B6" s="229" t="s">
        <v>2443</v>
      </c>
      <c r="C6" s="213" t="s">
        <v>2439</v>
      </c>
      <c r="D6" s="230">
        <v>166</v>
      </c>
      <c r="E6" s="226">
        <v>2.7E-2</v>
      </c>
      <c r="F6" s="231">
        <v>977127.46</v>
      </c>
      <c r="G6" s="189">
        <f t="shared" si="1"/>
        <v>158.93036999999998</v>
      </c>
      <c r="H6" s="215">
        <v>141.4</v>
      </c>
      <c r="I6" s="215">
        <v>155.9</v>
      </c>
      <c r="J6" s="190">
        <f t="shared" si="2"/>
        <v>25879.4</v>
      </c>
      <c r="K6" s="190">
        <f t="shared" si="3"/>
        <v>26914.576000000001</v>
      </c>
      <c r="L6" s="190">
        <f t="shared" si="3"/>
        <v>27991.159040000002</v>
      </c>
      <c r="M6" s="232">
        <v>539956.28</v>
      </c>
      <c r="N6" s="189">
        <f t="shared" si="4"/>
        <v>87.824214216867475</v>
      </c>
      <c r="O6" s="233">
        <f t="shared" si="5"/>
        <v>169.68</v>
      </c>
      <c r="P6" s="233">
        <f t="shared" si="6"/>
        <v>187.08</v>
      </c>
      <c r="Q6" s="190">
        <f t="shared" si="7"/>
        <v>28166.880000000001</v>
      </c>
      <c r="R6" s="227">
        <f t="shared" si="0"/>
        <v>108.83899935856319</v>
      </c>
      <c r="T6" s="296">
        <f t="shared" si="8"/>
        <v>23472.400000000001</v>
      </c>
    </row>
    <row r="7" spans="1:20" ht="51">
      <c r="A7" s="213" t="s">
        <v>2444</v>
      </c>
      <c r="B7" s="229" t="s">
        <v>2445</v>
      </c>
      <c r="C7" s="213" t="s">
        <v>2439</v>
      </c>
      <c r="D7" s="230">
        <v>284</v>
      </c>
      <c r="E7" s="226">
        <v>2.7E-2</v>
      </c>
      <c r="F7" s="231">
        <v>1671712.04</v>
      </c>
      <c r="G7" s="189">
        <f t="shared" si="1"/>
        <v>158.93037000000001</v>
      </c>
      <c r="H7" s="215">
        <v>141.4</v>
      </c>
      <c r="I7" s="215">
        <v>155.9</v>
      </c>
      <c r="J7" s="190">
        <f t="shared" si="2"/>
        <v>44275.6</v>
      </c>
      <c r="K7" s="190">
        <f t="shared" si="3"/>
        <v>46046.623999999996</v>
      </c>
      <c r="L7" s="190">
        <f t="shared" si="3"/>
        <v>47888.488959999995</v>
      </c>
      <c r="M7" s="232">
        <v>923780.64</v>
      </c>
      <c r="N7" s="189">
        <f t="shared" si="4"/>
        <v>87.824215774647911</v>
      </c>
      <c r="O7" s="233">
        <f t="shared" si="5"/>
        <v>169.68</v>
      </c>
      <c r="P7" s="233">
        <f t="shared" si="6"/>
        <v>187.08</v>
      </c>
      <c r="Q7" s="190">
        <f t="shared" si="7"/>
        <v>48189.120000000003</v>
      </c>
      <c r="R7" s="227">
        <f t="shared" si="0"/>
        <v>108.83899935856319</v>
      </c>
      <c r="T7" s="296">
        <f t="shared" si="8"/>
        <v>40157.599999999999</v>
      </c>
    </row>
    <row r="8" spans="1:20" ht="51">
      <c r="A8" s="213" t="s">
        <v>2446</v>
      </c>
      <c r="B8" s="229" t="s">
        <v>2447</v>
      </c>
      <c r="C8" s="213" t="s">
        <v>2439</v>
      </c>
      <c r="D8" s="230">
        <v>12</v>
      </c>
      <c r="E8" s="226">
        <v>2.7E-2</v>
      </c>
      <c r="F8" s="231">
        <v>73355.64</v>
      </c>
      <c r="G8" s="189">
        <f t="shared" si="1"/>
        <v>165.05019000000001</v>
      </c>
      <c r="H8" s="215">
        <v>141.4</v>
      </c>
      <c r="I8" s="215">
        <v>155.9</v>
      </c>
      <c r="J8" s="190">
        <f t="shared" si="2"/>
        <v>1870.8000000000002</v>
      </c>
      <c r="K8" s="190">
        <f t="shared" si="3"/>
        <v>1945.6320000000003</v>
      </c>
      <c r="L8" s="190">
        <f t="shared" si="3"/>
        <v>2023.4572800000003</v>
      </c>
      <c r="M8" s="232">
        <v>46512.87</v>
      </c>
      <c r="N8" s="189">
        <f t="shared" si="4"/>
        <v>104.6539575</v>
      </c>
      <c r="O8" s="233">
        <f t="shared" si="5"/>
        <v>169.68</v>
      </c>
      <c r="P8" s="233">
        <f t="shared" si="6"/>
        <v>187.08</v>
      </c>
      <c r="Q8" s="190">
        <f t="shared" si="7"/>
        <v>2036.16</v>
      </c>
      <c r="R8" s="227">
        <f t="shared" si="0"/>
        <v>108.83899935856319</v>
      </c>
      <c r="T8" s="296">
        <f t="shared" si="8"/>
        <v>1696.8000000000002</v>
      </c>
    </row>
    <row r="9" spans="1:20" ht="38.25">
      <c r="A9" s="213" t="s">
        <v>2448</v>
      </c>
      <c r="B9" s="229" t="s">
        <v>2449</v>
      </c>
      <c r="C9" s="213" t="s">
        <v>2439</v>
      </c>
      <c r="D9" s="230">
        <v>20</v>
      </c>
      <c r="E9" s="226">
        <v>2.7E-2</v>
      </c>
      <c r="F9" s="231">
        <v>122259.4</v>
      </c>
      <c r="G9" s="189">
        <f t="shared" si="1"/>
        <v>165.05018999999999</v>
      </c>
      <c r="H9" s="215">
        <v>141.4</v>
      </c>
      <c r="I9" s="215">
        <v>155.9</v>
      </c>
      <c r="J9" s="190">
        <f t="shared" si="2"/>
        <v>3118</v>
      </c>
      <c r="K9" s="190">
        <f t="shared" si="3"/>
        <v>3242.72</v>
      </c>
      <c r="L9" s="190">
        <f t="shared" si="3"/>
        <v>3372.4287999999997</v>
      </c>
      <c r="M9" s="232">
        <v>77521.440000000002</v>
      </c>
      <c r="N9" s="189">
        <f t="shared" si="4"/>
        <v>104.65394400000002</v>
      </c>
      <c r="O9" s="233">
        <f t="shared" si="5"/>
        <v>169.68</v>
      </c>
      <c r="P9" s="233">
        <f t="shared" si="6"/>
        <v>187.08</v>
      </c>
      <c r="Q9" s="190">
        <f t="shared" si="7"/>
        <v>3393.6000000000004</v>
      </c>
      <c r="R9" s="227">
        <f t="shared" si="0"/>
        <v>108.8389993585632</v>
      </c>
      <c r="T9" s="296">
        <f t="shared" si="8"/>
        <v>2828</v>
      </c>
    </row>
    <row r="10" spans="1:20" ht="51">
      <c r="A10" s="213" t="s">
        <v>2450</v>
      </c>
      <c r="B10" s="229" t="s">
        <v>2451</v>
      </c>
      <c r="C10" s="213" t="s">
        <v>2439</v>
      </c>
      <c r="D10" s="230">
        <v>18</v>
      </c>
      <c r="E10" s="226">
        <v>2.7E-2</v>
      </c>
      <c r="F10" s="231">
        <v>110033.46</v>
      </c>
      <c r="G10" s="189">
        <f t="shared" si="1"/>
        <v>165.05019000000001</v>
      </c>
      <c r="H10" s="215">
        <v>141.4</v>
      </c>
      <c r="I10" s="215">
        <v>155.9</v>
      </c>
      <c r="J10" s="190">
        <f t="shared" si="2"/>
        <v>2806.2000000000003</v>
      </c>
      <c r="K10" s="190">
        <f t="shared" si="3"/>
        <v>2918.4480000000003</v>
      </c>
      <c r="L10" s="190">
        <f t="shared" si="3"/>
        <v>3035.1859200000004</v>
      </c>
      <c r="M10" s="232">
        <v>69769.3</v>
      </c>
      <c r="N10" s="189">
        <f t="shared" si="4"/>
        <v>104.65395000000002</v>
      </c>
      <c r="O10" s="233">
        <f t="shared" si="5"/>
        <v>169.68</v>
      </c>
      <c r="P10" s="233">
        <f t="shared" si="6"/>
        <v>187.08</v>
      </c>
      <c r="Q10" s="190">
        <f t="shared" si="7"/>
        <v>3054.2400000000002</v>
      </c>
      <c r="R10" s="227">
        <f t="shared" si="0"/>
        <v>108.83899935856319</v>
      </c>
      <c r="T10" s="296">
        <f t="shared" si="8"/>
        <v>2545.2000000000003</v>
      </c>
    </row>
    <row r="11" spans="1:20" ht="89.25">
      <c r="A11" s="213" t="s">
        <v>2452</v>
      </c>
      <c r="B11" s="229" t="s">
        <v>2453</v>
      </c>
      <c r="C11" s="213" t="s">
        <v>2439</v>
      </c>
      <c r="D11" s="230">
        <v>59</v>
      </c>
      <c r="E11" s="226">
        <v>2.7E-2</v>
      </c>
      <c r="F11" s="231">
        <v>360665.23</v>
      </c>
      <c r="G11" s="189">
        <f t="shared" si="1"/>
        <v>165.05018999999999</v>
      </c>
      <c r="H11" s="215">
        <v>141.4</v>
      </c>
      <c r="I11" s="215">
        <v>155.9</v>
      </c>
      <c r="J11" s="190">
        <f t="shared" si="2"/>
        <v>9198.1</v>
      </c>
      <c r="K11" s="190">
        <f t="shared" si="3"/>
        <v>9566.0240000000013</v>
      </c>
      <c r="L11" s="190">
        <f t="shared" si="3"/>
        <v>9948.6649600000019</v>
      </c>
      <c r="M11" s="232">
        <v>228688.26</v>
      </c>
      <c r="N11" s="189">
        <f t="shared" si="4"/>
        <v>104.65394949152544</v>
      </c>
      <c r="O11" s="233">
        <f t="shared" si="5"/>
        <v>169.68</v>
      </c>
      <c r="P11" s="233">
        <f t="shared" si="6"/>
        <v>187.08</v>
      </c>
      <c r="Q11" s="190">
        <f t="shared" si="7"/>
        <v>10011.120000000001</v>
      </c>
      <c r="R11" s="227">
        <f t="shared" si="0"/>
        <v>108.83899935856319</v>
      </c>
      <c r="T11" s="296">
        <f t="shared" si="8"/>
        <v>8342.6</v>
      </c>
    </row>
    <row r="12" spans="1:20" ht="63.75">
      <c r="A12" s="213" t="s">
        <v>2454</v>
      </c>
      <c r="B12" s="229" t="s">
        <v>2455</v>
      </c>
      <c r="C12" s="213" t="s">
        <v>2439</v>
      </c>
      <c r="D12" s="230">
        <v>13</v>
      </c>
      <c r="E12" s="226">
        <v>2.7E-2</v>
      </c>
      <c r="F12" s="231">
        <v>79468.61</v>
      </c>
      <c r="G12" s="189">
        <f t="shared" si="1"/>
        <v>165.05018999999999</v>
      </c>
      <c r="H12" s="215">
        <v>141.4</v>
      </c>
      <c r="I12" s="215">
        <v>155.9</v>
      </c>
      <c r="J12" s="190">
        <f t="shared" si="2"/>
        <v>2026.7</v>
      </c>
      <c r="K12" s="190">
        <f t="shared" si="3"/>
        <v>2107.768</v>
      </c>
      <c r="L12" s="190">
        <f t="shared" si="3"/>
        <v>2192.07872</v>
      </c>
      <c r="M12" s="232">
        <v>50388.93</v>
      </c>
      <c r="N12" s="189">
        <f t="shared" si="4"/>
        <v>104.65393153846155</v>
      </c>
      <c r="O12" s="233">
        <f t="shared" si="5"/>
        <v>169.68</v>
      </c>
      <c r="P12" s="233">
        <f t="shared" si="6"/>
        <v>187.08</v>
      </c>
      <c r="Q12" s="190">
        <f t="shared" si="7"/>
        <v>2205.84</v>
      </c>
      <c r="R12" s="227">
        <f t="shared" si="0"/>
        <v>108.83899935856319</v>
      </c>
      <c r="T12" s="296">
        <f t="shared" si="8"/>
        <v>1838.2</v>
      </c>
    </row>
    <row r="13" spans="1:20" ht="25.5">
      <c r="A13" s="213" t="s">
        <v>2456</v>
      </c>
      <c r="B13" s="229" t="s">
        <v>2457</v>
      </c>
      <c r="C13" s="213" t="s">
        <v>2439</v>
      </c>
      <c r="D13" s="230">
        <v>30</v>
      </c>
      <c r="E13" s="226">
        <v>2.7E-2</v>
      </c>
      <c r="F13" s="231">
        <v>183389.1</v>
      </c>
      <c r="G13" s="189">
        <f t="shared" si="1"/>
        <v>165.05018999999999</v>
      </c>
      <c r="H13" s="215">
        <v>141.4</v>
      </c>
      <c r="I13" s="215">
        <v>155.9</v>
      </c>
      <c r="J13" s="190">
        <f t="shared" si="2"/>
        <v>4677</v>
      </c>
      <c r="K13" s="190">
        <f t="shared" si="3"/>
        <v>4864.08</v>
      </c>
      <c r="L13" s="190">
        <f t="shared" si="3"/>
        <v>5058.6431999999995</v>
      </c>
      <c r="M13" s="232">
        <v>116282.15</v>
      </c>
      <c r="N13" s="189">
        <f t="shared" si="4"/>
        <v>104.653935</v>
      </c>
      <c r="O13" s="233">
        <f t="shared" si="5"/>
        <v>169.68</v>
      </c>
      <c r="P13" s="233">
        <f t="shared" si="6"/>
        <v>187.08</v>
      </c>
      <c r="Q13" s="190">
        <f t="shared" si="7"/>
        <v>5090.4000000000005</v>
      </c>
      <c r="R13" s="227">
        <f t="shared" si="0"/>
        <v>108.8389993585632</v>
      </c>
      <c r="T13" s="296">
        <f t="shared" si="8"/>
        <v>4242</v>
      </c>
    </row>
    <row r="14" spans="1:20" ht="63.75">
      <c r="A14" s="213" t="s">
        <v>2458</v>
      </c>
      <c r="B14" s="229" t="s">
        <v>2455</v>
      </c>
      <c r="C14" s="213" t="s">
        <v>2439</v>
      </c>
      <c r="D14" s="230">
        <v>20</v>
      </c>
      <c r="E14" s="226">
        <v>2.7E-2</v>
      </c>
      <c r="F14" s="231">
        <v>122259.4</v>
      </c>
      <c r="G14" s="189">
        <f t="shared" si="1"/>
        <v>165.05018999999999</v>
      </c>
      <c r="H14" s="215">
        <v>141.4</v>
      </c>
      <c r="I14" s="215">
        <v>155.9</v>
      </c>
      <c r="J14" s="190">
        <f t="shared" si="2"/>
        <v>3118</v>
      </c>
      <c r="K14" s="190">
        <f t="shared" si="3"/>
        <v>3242.72</v>
      </c>
      <c r="L14" s="190">
        <f t="shared" si="3"/>
        <v>3372.4287999999997</v>
      </c>
      <c r="M14" s="232">
        <v>77521.440000000002</v>
      </c>
      <c r="N14" s="189">
        <f t="shared" si="4"/>
        <v>104.65394400000002</v>
      </c>
      <c r="O14" s="233">
        <f t="shared" si="5"/>
        <v>169.68</v>
      </c>
      <c r="P14" s="233">
        <f t="shared" si="6"/>
        <v>187.08</v>
      </c>
      <c r="Q14" s="190">
        <f t="shared" si="7"/>
        <v>3393.6000000000004</v>
      </c>
      <c r="R14" s="227">
        <f t="shared" si="0"/>
        <v>108.8389993585632</v>
      </c>
      <c r="T14" s="296">
        <f t="shared" si="8"/>
        <v>2828</v>
      </c>
    </row>
    <row r="15" spans="1:20" ht="63.75">
      <c r="A15" s="213" t="s">
        <v>2459</v>
      </c>
      <c r="B15" s="229" t="s">
        <v>2455</v>
      </c>
      <c r="C15" s="213" t="s">
        <v>2439</v>
      </c>
      <c r="D15" s="230">
        <v>13</v>
      </c>
      <c r="E15" s="226">
        <v>2.7E-2</v>
      </c>
      <c r="F15" s="231">
        <v>79468.61</v>
      </c>
      <c r="G15" s="189">
        <f t="shared" si="1"/>
        <v>165.05018999999999</v>
      </c>
      <c r="H15" s="215">
        <v>141.4</v>
      </c>
      <c r="I15" s="215">
        <v>155.9</v>
      </c>
      <c r="J15" s="190">
        <f t="shared" si="2"/>
        <v>2026.7</v>
      </c>
      <c r="K15" s="190">
        <f t="shared" si="3"/>
        <v>2107.768</v>
      </c>
      <c r="L15" s="190">
        <f t="shared" si="3"/>
        <v>2192.07872</v>
      </c>
      <c r="M15" s="232">
        <v>50388.93</v>
      </c>
      <c r="N15" s="189">
        <f t="shared" si="4"/>
        <v>104.65393153846155</v>
      </c>
      <c r="O15" s="233">
        <f t="shared" si="5"/>
        <v>169.68</v>
      </c>
      <c r="P15" s="233">
        <f t="shared" si="6"/>
        <v>187.08</v>
      </c>
      <c r="Q15" s="190">
        <f t="shared" si="7"/>
        <v>2205.84</v>
      </c>
      <c r="R15" s="227">
        <f t="shared" si="0"/>
        <v>108.83899935856319</v>
      </c>
      <c r="T15" s="296">
        <f t="shared" si="8"/>
        <v>1838.2</v>
      </c>
    </row>
    <row r="16" spans="1:20" ht="38.25">
      <c r="A16" s="213" t="s">
        <v>2460</v>
      </c>
      <c r="B16" s="229" t="s">
        <v>2461</v>
      </c>
      <c r="C16" s="213" t="s">
        <v>2439</v>
      </c>
      <c r="D16" s="230">
        <v>16</v>
      </c>
      <c r="E16" s="226">
        <v>2.7E-2</v>
      </c>
      <c r="F16" s="231">
        <v>137258.07999999999</v>
      </c>
      <c r="G16" s="189">
        <f t="shared" si="1"/>
        <v>231.62300999999997</v>
      </c>
      <c r="H16" s="215">
        <v>141.4</v>
      </c>
      <c r="I16" s="215">
        <v>155.9</v>
      </c>
      <c r="J16" s="190">
        <f t="shared" si="2"/>
        <v>2494.4</v>
      </c>
      <c r="K16" s="190">
        <f t="shared" si="3"/>
        <v>2594.1759999999999</v>
      </c>
      <c r="L16" s="190">
        <f t="shared" si="3"/>
        <v>2697.9430400000001</v>
      </c>
      <c r="M16" s="232">
        <v>55119.82</v>
      </c>
      <c r="N16" s="189">
        <f t="shared" si="4"/>
        <v>93.014696250000014</v>
      </c>
      <c r="O16" s="233">
        <f t="shared" si="5"/>
        <v>169.68</v>
      </c>
      <c r="P16" s="233">
        <f t="shared" si="6"/>
        <v>187.08</v>
      </c>
      <c r="Q16" s="190">
        <f t="shared" si="7"/>
        <v>2714.88</v>
      </c>
      <c r="R16" s="227">
        <f t="shared" si="0"/>
        <v>108.83899935856319</v>
      </c>
      <c r="T16" s="296">
        <f t="shared" si="8"/>
        <v>2262.4</v>
      </c>
    </row>
    <row r="17" spans="1:20" ht="38.25">
      <c r="A17" s="213" t="s">
        <v>2462</v>
      </c>
      <c r="B17" s="229" t="s">
        <v>2461</v>
      </c>
      <c r="C17" s="213" t="s">
        <v>2439</v>
      </c>
      <c r="D17" s="230">
        <v>11</v>
      </c>
      <c r="E17" s="226">
        <v>2.7E-2</v>
      </c>
      <c r="F17" s="231">
        <v>94364.93</v>
      </c>
      <c r="G17" s="189">
        <f t="shared" si="1"/>
        <v>231.62300999999997</v>
      </c>
      <c r="H17" s="215">
        <v>141.4</v>
      </c>
      <c r="I17" s="215">
        <v>155.9</v>
      </c>
      <c r="J17" s="190">
        <f t="shared" si="2"/>
        <v>1714.9</v>
      </c>
      <c r="K17" s="190">
        <f t="shared" si="3"/>
        <v>1783.4960000000001</v>
      </c>
      <c r="L17" s="190">
        <f t="shared" si="3"/>
        <v>1854.8358400000002</v>
      </c>
      <c r="M17" s="232">
        <v>37894.879999999997</v>
      </c>
      <c r="N17" s="189">
        <f t="shared" si="4"/>
        <v>93.014705454545464</v>
      </c>
      <c r="O17" s="233">
        <f t="shared" si="5"/>
        <v>169.68</v>
      </c>
      <c r="P17" s="233">
        <f t="shared" si="6"/>
        <v>187.08</v>
      </c>
      <c r="Q17" s="190">
        <f t="shared" si="7"/>
        <v>1866.48</v>
      </c>
      <c r="R17" s="227">
        <f t="shared" si="0"/>
        <v>108.83899935856319</v>
      </c>
      <c r="T17" s="296">
        <f t="shared" si="8"/>
        <v>1555.4</v>
      </c>
    </row>
    <row r="18" spans="1:20" ht="38.25">
      <c r="A18" s="213" t="s">
        <v>2463</v>
      </c>
      <c r="B18" s="229" t="s">
        <v>2461</v>
      </c>
      <c r="C18" s="213" t="s">
        <v>2439</v>
      </c>
      <c r="D18" s="230">
        <v>11</v>
      </c>
      <c r="E18" s="226">
        <v>2.7E-2</v>
      </c>
      <c r="F18" s="231">
        <v>94364.93</v>
      </c>
      <c r="G18" s="189">
        <f t="shared" si="1"/>
        <v>231.62300999999997</v>
      </c>
      <c r="H18" s="215">
        <v>141.4</v>
      </c>
      <c r="I18" s="215">
        <v>155.9</v>
      </c>
      <c r="J18" s="190">
        <f t="shared" si="2"/>
        <v>1714.9</v>
      </c>
      <c r="K18" s="190">
        <f t="shared" si="3"/>
        <v>1783.4960000000001</v>
      </c>
      <c r="L18" s="190">
        <f t="shared" si="3"/>
        <v>1854.8358400000002</v>
      </c>
      <c r="M18" s="232">
        <v>37894.879999999997</v>
      </c>
      <c r="N18" s="189">
        <f t="shared" si="4"/>
        <v>93.014705454545464</v>
      </c>
      <c r="O18" s="233">
        <f t="shared" si="5"/>
        <v>169.68</v>
      </c>
      <c r="P18" s="233">
        <f t="shared" si="6"/>
        <v>187.08</v>
      </c>
      <c r="Q18" s="190">
        <f t="shared" si="7"/>
        <v>1866.48</v>
      </c>
      <c r="R18" s="227">
        <f t="shared" si="0"/>
        <v>108.83899935856319</v>
      </c>
      <c r="T18" s="296">
        <f t="shared" si="8"/>
        <v>1555.4</v>
      </c>
    </row>
    <row r="19" spans="1:20" ht="38.25">
      <c r="A19" s="213" t="s">
        <v>2464</v>
      </c>
      <c r="B19" s="229" t="s">
        <v>2461</v>
      </c>
      <c r="C19" s="213" t="s">
        <v>2439</v>
      </c>
      <c r="D19" s="230">
        <v>14</v>
      </c>
      <c r="E19" s="226">
        <v>2.7E-2</v>
      </c>
      <c r="F19" s="231">
        <v>120100.82</v>
      </c>
      <c r="G19" s="189">
        <f t="shared" si="1"/>
        <v>231.62301000000002</v>
      </c>
      <c r="H19" s="215">
        <v>141.4</v>
      </c>
      <c r="I19" s="215">
        <v>155.9</v>
      </c>
      <c r="J19" s="190">
        <f t="shared" si="2"/>
        <v>2182.6</v>
      </c>
      <c r="K19" s="190">
        <f t="shared" si="3"/>
        <v>2269.904</v>
      </c>
      <c r="L19" s="190">
        <f t="shared" si="3"/>
        <v>2360.7001599999999</v>
      </c>
      <c r="M19" s="232">
        <v>48229.84</v>
      </c>
      <c r="N19" s="189">
        <f t="shared" si="4"/>
        <v>93.014691428571425</v>
      </c>
      <c r="O19" s="233">
        <f t="shared" si="5"/>
        <v>169.68</v>
      </c>
      <c r="P19" s="233">
        <f t="shared" si="6"/>
        <v>187.08</v>
      </c>
      <c r="Q19" s="190">
        <f t="shared" si="7"/>
        <v>2375.52</v>
      </c>
      <c r="R19" s="227">
        <f t="shared" si="0"/>
        <v>108.83899935856319</v>
      </c>
      <c r="T19" s="296">
        <f t="shared" si="8"/>
        <v>1979.6000000000001</v>
      </c>
    </row>
    <row r="20" spans="1:20" ht="38.25">
      <c r="A20" s="213" t="s">
        <v>2465</v>
      </c>
      <c r="B20" s="229" t="s">
        <v>2461</v>
      </c>
      <c r="C20" s="213" t="s">
        <v>2439</v>
      </c>
      <c r="D20" s="230">
        <v>11</v>
      </c>
      <c r="E20" s="226">
        <v>2.7E-2</v>
      </c>
      <c r="F20" s="231">
        <v>94364.93</v>
      </c>
      <c r="G20" s="189">
        <f t="shared" si="1"/>
        <v>231.62300999999997</v>
      </c>
      <c r="H20" s="215">
        <v>141.4</v>
      </c>
      <c r="I20" s="215">
        <v>155.9</v>
      </c>
      <c r="J20" s="190">
        <f t="shared" si="2"/>
        <v>1714.9</v>
      </c>
      <c r="K20" s="190">
        <f t="shared" ref="K20:L83" si="9">SUM(J20,J20*4%)</f>
        <v>1783.4960000000001</v>
      </c>
      <c r="L20" s="190">
        <f t="shared" si="9"/>
        <v>1854.8358400000002</v>
      </c>
      <c r="M20" s="232">
        <v>37894.879999999997</v>
      </c>
      <c r="N20" s="189">
        <f t="shared" si="4"/>
        <v>93.014705454545464</v>
      </c>
      <c r="O20" s="233">
        <f t="shared" si="5"/>
        <v>169.68</v>
      </c>
      <c r="P20" s="233">
        <f t="shared" si="6"/>
        <v>187.08</v>
      </c>
      <c r="Q20" s="190">
        <f t="shared" si="7"/>
        <v>1866.48</v>
      </c>
      <c r="R20" s="227">
        <f t="shared" si="0"/>
        <v>108.83899935856319</v>
      </c>
      <c r="T20" s="296">
        <f t="shared" si="8"/>
        <v>1555.4</v>
      </c>
    </row>
    <row r="21" spans="1:20" ht="38.25">
      <c r="A21" s="213" t="s">
        <v>2466</v>
      </c>
      <c r="B21" s="229" t="s">
        <v>2461</v>
      </c>
      <c r="C21" s="213" t="s">
        <v>2439</v>
      </c>
      <c r="D21" s="230">
        <v>27</v>
      </c>
      <c r="E21" s="226">
        <v>2.7E-2</v>
      </c>
      <c r="F21" s="231">
        <v>231623.01</v>
      </c>
      <c r="G21" s="189">
        <f t="shared" si="1"/>
        <v>231.62301000000002</v>
      </c>
      <c r="H21" s="215">
        <v>141.4</v>
      </c>
      <c r="I21" s="215">
        <v>155.9</v>
      </c>
      <c r="J21" s="190">
        <f t="shared" si="2"/>
        <v>4209.3</v>
      </c>
      <c r="K21" s="190">
        <f t="shared" si="9"/>
        <v>4377.6720000000005</v>
      </c>
      <c r="L21" s="190">
        <f t="shared" si="9"/>
        <v>4552.7788800000008</v>
      </c>
      <c r="M21" s="232">
        <v>93014.68</v>
      </c>
      <c r="N21" s="189">
        <f t="shared" si="4"/>
        <v>93.014680000000013</v>
      </c>
      <c r="O21" s="233">
        <f t="shared" si="5"/>
        <v>169.68</v>
      </c>
      <c r="P21" s="233">
        <f t="shared" si="6"/>
        <v>187.08</v>
      </c>
      <c r="Q21" s="190">
        <f t="shared" si="7"/>
        <v>4581.3600000000006</v>
      </c>
      <c r="R21" s="227">
        <f t="shared" si="0"/>
        <v>108.83899935856319</v>
      </c>
      <c r="T21" s="296">
        <f t="shared" si="8"/>
        <v>3817.8</v>
      </c>
    </row>
    <row r="22" spans="1:20" ht="38.25">
      <c r="A22" s="213" t="s">
        <v>2467</v>
      </c>
      <c r="B22" s="229" t="s">
        <v>2461</v>
      </c>
      <c r="C22" s="213" t="s">
        <v>2439</v>
      </c>
      <c r="D22" s="230">
        <v>22</v>
      </c>
      <c r="E22" s="226">
        <v>2.7E-2</v>
      </c>
      <c r="F22" s="231">
        <v>188729.86</v>
      </c>
      <c r="G22" s="189">
        <f t="shared" si="1"/>
        <v>231.62300999999997</v>
      </c>
      <c r="H22" s="215">
        <v>141.4</v>
      </c>
      <c r="I22" s="215">
        <v>155.9</v>
      </c>
      <c r="J22" s="190">
        <f t="shared" si="2"/>
        <v>3429.8</v>
      </c>
      <c r="K22" s="190">
        <f t="shared" si="9"/>
        <v>3566.9920000000002</v>
      </c>
      <c r="L22" s="190">
        <f t="shared" si="9"/>
        <v>3709.6716800000004</v>
      </c>
      <c r="M22" s="232">
        <v>75789.740000000005</v>
      </c>
      <c r="N22" s="189">
        <f t="shared" si="4"/>
        <v>93.014680909090927</v>
      </c>
      <c r="O22" s="233">
        <f t="shared" si="5"/>
        <v>169.68</v>
      </c>
      <c r="P22" s="233">
        <f t="shared" si="6"/>
        <v>187.08</v>
      </c>
      <c r="Q22" s="190">
        <f t="shared" si="7"/>
        <v>3732.96</v>
      </c>
      <c r="R22" s="227">
        <f t="shared" si="0"/>
        <v>108.83899935856319</v>
      </c>
      <c r="T22" s="296">
        <f t="shared" si="8"/>
        <v>3110.8</v>
      </c>
    </row>
    <row r="23" spans="1:20" ht="38.25">
      <c r="A23" s="213" t="s">
        <v>2468</v>
      </c>
      <c r="B23" s="229" t="s">
        <v>2461</v>
      </c>
      <c r="C23" s="213" t="s">
        <v>2439</v>
      </c>
      <c r="D23" s="230">
        <v>10</v>
      </c>
      <c r="E23" s="226">
        <v>2.7E-2</v>
      </c>
      <c r="F23" s="231">
        <v>85786.3</v>
      </c>
      <c r="G23" s="189">
        <f t="shared" si="1"/>
        <v>231.62301000000002</v>
      </c>
      <c r="H23" s="215">
        <v>141.4</v>
      </c>
      <c r="I23" s="215">
        <v>155.9</v>
      </c>
      <c r="J23" s="190">
        <f t="shared" si="2"/>
        <v>1559</v>
      </c>
      <c r="K23" s="190">
        <f t="shared" si="9"/>
        <v>1621.36</v>
      </c>
      <c r="L23" s="190">
        <f t="shared" si="9"/>
        <v>1686.2143999999998</v>
      </c>
      <c r="M23" s="232">
        <v>34449.879999999997</v>
      </c>
      <c r="N23" s="189">
        <f t="shared" si="4"/>
        <v>93.014676000000009</v>
      </c>
      <c r="O23" s="233">
        <f t="shared" si="5"/>
        <v>169.68</v>
      </c>
      <c r="P23" s="233">
        <f t="shared" si="6"/>
        <v>187.08</v>
      </c>
      <c r="Q23" s="190">
        <f t="shared" si="7"/>
        <v>1696.8000000000002</v>
      </c>
      <c r="R23" s="227">
        <f t="shared" si="0"/>
        <v>108.8389993585632</v>
      </c>
      <c r="T23" s="296">
        <f t="shared" si="8"/>
        <v>1414</v>
      </c>
    </row>
    <row r="24" spans="1:20" ht="38.25">
      <c r="A24" s="213" t="s">
        <v>2469</v>
      </c>
      <c r="B24" s="229" t="s">
        <v>2461</v>
      </c>
      <c r="C24" s="213" t="s">
        <v>2439</v>
      </c>
      <c r="D24" s="230">
        <v>24</v>
      </c>
      <c r="E24" s="226">
        <v>2.7E-2</v>
      </c>
      <c r="F24" s="231">
        <v>205887.12</v>
      </c>
      <c r="G24" s="189">
        <f t="shared" si="1"/>
        <v>231.62300999999999</v>
      </c>
      <c r="H24" s="215">
        <v>141.4</v>
      </c>
      <c r="I24" s="215">
        <v>155.9</v>
      </c>
      <c r="J24" s="190">
        <f t="shared" si="2"/>
        <v>3741.6000000000004</v>
      </c>
      <c r="K24" s="190">
        <f t="shared" si="9"/>
        <v>3891.2640000000006</v>
      </c>
      <c r="L24" s="190">
        <f t="shared" si="9"/>
        <v>4046.9145600000006</v>
      </c>
      <c r="M24" s="232">
        <v>82679.72</v>
      </c>
      <c r="N24" s="189">
        <f t="shared" si="4"/>
        <v>93.014685</v>
      </c>
      <c r="O24" s="233">
        <f t="shared" si="5"/>
        <v>169.68</v>
      </c>
      <c r="P24" s="233">
        <f t="shared" si="6"/>
        <v>187.08</v>
      </c>
      <c r="Q24" s="190">
        <f t="shared" si="7"/>
        <v>4072.32</v>
      </c>
      <c r="R24" s="227">
        <f t="shared" si="0"/>
        <v>108.83899935856319</v>
      </c>
      <c r="T24" s="296">
        <f t="shared" si="8"/>
        <v>3393.6000000000004</v>
      </c>
    </row>
    <row r="25" spans="1:20" ht="38.25">
      <c r="A25" s="213" t="s">
        <v>2470</v>
      </c>
      <c r="B25" s="229" t="s">
        <v>2461</v>
      </c>
      <c r="C25" s="213" t="s">
        <v>2439</v>
      </c>
      <c r="D25" s="230">
        <v>7</v>
      </c>
      <c r="E25" s="226">
        <v>2.7E-2</v>
      </c>
      <c r="F25" s="231">
        <v>60050.41</v>
      </c>
      <c r="G25" s="189">
        <f t="shared" si="1"/>
        <v>231.62301000000002</v>
      </c>
      <c r="H25" s="215">
        <v>141.4</v>
      </c>
      <c r="I25" s="215">
        <v>155.9</v>
      </c>
      <c r="J25" s="190">
        <f t="shared" si="2"/>
        <v>1091.3</v>
      </c>
      <c r="K25" s="190">
        <f t="shared" si="9"/>
        <v>1134.952</v>
      </c>
      <c r="L25" s="190">
        <f t="shared" si="9"/>
        <v>1180.3500799999999</v>
      </c>
      <c r="M25" s="232">
        <v>24114.92</v>
      </c>
      <c r="N25" s="189">
        <f t="shared" si="4"/>
        <v>93.014691428571425</v>
      </c>
      <c r="O25" s="233">
        <f t="shared" si="5"/>
        <v>169.68</v>
      </c>
      <c r="P25" s="233">
        <f t="shared" si="6"/>
        <v>187.08</v>
      </c>
      <c r="Q25" s="190">
        <f t="shared" si="7"/>
        <v>1187.76</v>
      </c>
      <c r="R25" s="227">
        <f t="shared" si="0"/>
        <v>108.83899935856319</v>
      </c>
      <c r="T25" s="296">
        <f t="shared" si="8"/>
        <v>989.80000000000007</v>
      </c>
    </row>
    <row r="26" spans="1:20" ht="38.25">
      <c r="A26" s="213" t="s">
        <v>2471</v>
      </c>
      <c r="B26" s="229" t="s">
        <v>2461</v>
      </c>
      <c r="C26" s="213" t="s">
        <v>2439</v>
      </c>
      <c r="D26" s="230">
        <v>20</v>
      </c>
      <c r="E26" s="226">
        <v>2.7E-2</v>
      </c>
      <c r="F26" s="231">
        <v>171572.6</v>
      </c>
      <c r="G26" s="189">
        <f t="shared" si="1"/>
        <v>231.62301000000002</v>
      </c>
      <c r="H26" s="215">
        <v>141.4</v>
      </c>
      <c r="I26" s="215">
        <v>155.9</v>
      </c>
      <c r="J26" s="190">
        <f t="shared" si="2"/>
        <v>3118</v>
      </c>
      <c r="K26" s="190">
        <f t="shared" si="9"/>
        <v>3242.72</v>
      </c>
      <c r="L26" s="190">
        <f t="shared" si="9"/>
        <v>3372.4287999999997</v>
      </c>
      <c r="M26" s="232">
        <v>68899.759999999995</v>
      </c>
      <c r="N26" s="189">
        <f t="shared" si="4"/>
        <v>93.014676000000009</v>
      </c>
      <c r="O26" s="233">
        <f t="shared" si="5"/>
        <v>169.68</v>
      </c>
      <c r="P26" s="233">
        <f t="shared" si="6"/>
        <v>187.08</v>
      </c>
      <c r="Q26" s="190">
        <f t="shared" si="7"/>
        <v>3393.6000000000004</v>
      </c>
      <c r="R26" s="227">
        <f t="shared" si="0"/>
        <v>108.8389993585632</v>
      </c>
      <c r="T26" s="296">
        <f t="shared" si="8"/>
        <v>2828</v>
      </c>
    </row>
    <row r="27" spans="1:20" ht="38.25">
      <c r="A27" s="213" t="s">
        <v>2472</v>
      </c>
      <c r="B27" s="229" t="s">
        <v>2461</v>
      </c>
      <c r="C27" s="213" t="s">
        <v>2439</v>
      </c>
      <c r="D27" s="230">
        <v>11</v>
      </c>
      <c r="E27" s="226">
        <v>2.7E-2</v>
      </c>
      <c r="F27" s="231">
        <v>94364.93</v>
      </c>
      <c r="G27" s="189">
        <f t="shared" si="1"/>
        <v>231.62300999999997</v>
      </c>
      <c r="H27" s="215">
        <v>141.4</v>
      </c>
      <c r="I27" s="215">
        <v>155.9</v>
      </c>
      <c r="J27" s="190">
        <f t="shared" si="2"/>
        <v>1714.9</v>
      </c>
      <c r="K27" s="190">
        <f t="shared" si="9"/>
        <v>1783.4960000000001</v>
      </c>
      <c r="L27" s="190">
        <f t="shared" si="9"/>
        <v>1854.8358400000002</v>
      </c>
      <c r="M27" s="232">
        <v>37894.879999999997</v>
      </c>
      <c r="N27" s="189">
        <f t="shared" si="4"/>
        <v>93.014705454545464</v>
      </c>
      <c r="O27" s="233">
        <f t="shared" si="5"/>
        <v>169.68</v>
      </c>
      <c r="P27" s="233">
        <f t="shared" si="6"/>
        <v>187.08</v>
      </c>
      <c r="Q27" s="190">
        <f t="shared" si="7"/>
        <v>1866.48</v>
      </c>
      <c r="R27" s="227">
        <f t="shared" si="0"/>
        <v>108.83899935856319</v>
      </c>
      <c r="T27" s="296">
        <f t="shared" si="8"/>
        <v>1555.4</v>
      </c>
    </row>
    <row r="28" spans="1:20" ht="38.25">
      <c r="A28" s="213" t="s">
        <v>2473</v>
      </c>
      <c r="B28" s="229" t="s">
        <v>2461</v>
      </c>
      <c r="C28" s="213" t="s">
        <v>2439</v>
      </c>
      <c r="D28" s="230">
        <v>20</v>
      </c>
      <c r="E28" s="226">
        <v>2.7E-2</v>
      </c>
      <c r="F28" s="231">
        <v>171572.6</v>
      </c>
      <c r="G28" s="189">
        <f t="shared" si="1"/>
        <v>231.62301000000002</v>
      </c>
      <c r="H28" s="215">
        <v>141.4</v>
      </c>
      <c r="I28" s="215">
        <v>155.9</v>
      </c>
      <c r="J28" s="190">
        <f t="shared" si="2"/>
        <v>3118</v>
      </c>
      <c r="K28" s="190">
        <f t="shared" si="9"/>
        <v>3242.72</v>
      </c>
      <c r="L28" s="190">
        <f t="shared" si="9"/>
        <v>3372.4287999999997</v>
      </c>
      <c r="M28" s="232">
        <v>68899.759999999995</v>
      </c>
      <c r="N28" s="189">
        <f t="shared" si="4"/>
        <v>93.014676000000009</v>
      </c>
      <c r="O28" s="233">
        <f t="shared" si="5"/>
        <v>169.68</v>
      </c>
      <c r="P28" s="233">
        <f t="shared" si="6"/>
        <v>187.08</v>
      </c>
      <c r="Q28" s="190">
        <f t="shared" si="7"/>
        <v>3393.6000000000004</v>
      </c>
      <c r="R28" s="227">
        <f t="shared" si="0"/>
        <v>108.8389993585632</v>
      </c>
      <c r="T28" s="296">
        <f t="shared" si="8"/>
        <v>2828</v>
      </c>
    </row>
    <row r="29" spans="1:20" ht="38.25">
      <c r="A29" s="213" t="s">
        <v>2474</v>
      </c>
      <c r="B29" s="229" t="s">
        <v>2461</v>
      </c>
      <c r="C29" s="213" t="s">
        <v>2439</v>
      </c>
      <c r="D29" s="230">
        <v>16</v>
      </c>
      <c r="E29" s="226">
        <v>2.7E-2</v>
      </c>
      <c r="F29" s="231">
        <v>137258.07999999999</v>
      </c>
      <c r="G29" s="189">
        <f t="shared" si="1"/>
        <v>231.62300999999997</v>
      </c>
      <c r="H29" s="215">
        <v>141.4</v>
      </c>
      <c r="I29" s="215">
        <v>155.9</v>
      </c>
      <c r="J29" s="190">
        <f t="shared" si="2"/>
        <v>2494.4</v>
      </c>
      <c r="K29" s="190">
        <f t="shared" si="9"/>
        <v>2594.1759999999999</v>
      </c>
      <c r="L29" s="190">
        <f t="shared" si="9"/>
        <v>2697.9430400000001</v>
      </c>
      <c r="M29" s="232">
        <v>55119.82</v>
      </c>
      <c r="N29" s="189">
        <f t="shared" si="4"/>
        <v>93.014696250000014</v>
      </c>
      <c r="O29" s="233">
        <f t="shared" si="5"/>
        <v>169.68</v>
      </c>
      <c r="P29" s="233">
        <f t="shared" si="6"/>
        <v>187.08</v>
      </c>
      <c r="Q29" s="190">
        <f t="shared" si="7"/>
        <v>2714.88</v>
      </c>
      <c r="R29" s="227">
        <f t="shared" si="0"/>
        <v>108.83899935856319</v>
      </c>
      <c r="T29" s="296">
        <f t="shared" si="8"/>
        <v>2262.4</v>
      </c>
    </row>
    <row r="30" spans="1:20" ht="38.25">
      <c r="A30" s="213" t="s">
        <v>2475</v>
      </c>
      <c r="B30" s="229" t="s">
        <v>2461</v>
      </c>
      <c r="C30" s="213" t="s">
        <v>2439</v>
      </c>
      <c r="D30" s="230">
        <v>11</v>
      </c>
      <c r="E30" s="226">
        <v>2.7E-2</v>
      </c>
      <c r="F30" s="231">
        <v>94364.93</v>
      </c>
      <c r="G30" s="189">
        <f t="shared" si="1"/>
        <v>231.62300999999997</v>
      </c>
      <c r="H30" s="215">
        <v>141.4</v>
      </c>
      <c r="I30" s="215">
        <v>155.9</v>
      </c>
      <c r="J30" s="190">
        <f t="shared" si="2"/>
        <v>1714.9</v>
      </c>
      <c r="K30" s="190">
        <f t="shared" si="9"/>
        <v>1783.4960000000001</v>
      </c>
      <c r="L30" s="190">
        <f t="shared" si="9"/>
        <v>1854.8358400000002</v>
      </c>
      <c r="M30" s="232">
        <v>37894.879999999997</v>
      </c>
      <c r="N30" s="189">
        <f t="shared" si="4"/>
        <v>93.014705454545464</v>
      </c>
      <c r="O30" s="233">
        <f t="shared" si="5"/>
        <v>169.68</v>
      </c>
      <c r="P30" s="233">
        <f t="shared" si="6"/>
        <v>187.08</v>
      </c>
      <c r="Q30" s="190">
        <f t="shared" si="7"/>
        <v>1866.48</v>
      </c>
      <c r="R30" s="227">
        <f t="shared" si="0"/>
        <v>108.83899935856319</v>
      </c>
      <c r="T30" s="296">
        <f t="shared" si="8"/>
        <v>1555.4</v>
      </c>
    </row>
    <row r="31" spans="1:20" ht="38.25">
      <c r="A31" s="213" t="s">
        <v>2476</v>
      </c>
      <c r="B31" s="229" t="s">
        <v>2461</v>
      </c>
      <c r="C31" s="213" t="s">
        <v>2439</v>
      </c>
      <c r="D31" s="230">
        <v>21</v>
      </c>
      <c r="E31" s="226">
        <v>2.7E-2</v>
      </c>
      <c r="F31" s="231">
        <v>180151.23</v>
      </c>
      <c r="G31" s="189">
        <f t="shared" si="1"/>
        <v>231.62300999999999</v>
      </c>
      <c r="H31" s="215">
        <v>141.4</v>
      </c>
      <c r="I31" s="215">
        <v>155.9</v>
      </c>
      <c r="J31" s="190">
        <f t="shared" si="2"/>
        <v>3273.9</v>
      </c>
      <c r="K31" s="190">
        <f t="shared" si="9"/>
        <v>3404.8560000000002</v>
      </c>
      <c r="L31" s="190">
        <f t="shared" si="9"/>
        <v>3541.05024</v>
      </c>
      <c r="M31" s="232">
        <v>72344.759999999995</v>
      </c>
      <c r="N31" s="189">
        <f t="shared" si="4"/>
        <v>93.014691428571425</v>
      </c>
      <c r="O31" s="233">
        <f t="shared" si="5"/>
        <v>169.68</v>
      </c>
      <c r="P31" s="233">
        <f t="shared" si="6"/>
        <v>187.08</v>
      </c>
      <c r="Q31" s="190">
        <f t="shared" si="7"/>
        <v>3563.28</v>
      </c>
      <c r="R31" s="227">
        <f t="shared" si="0"/>
        <v>108.83899935856319</v>
      </c>
      <c r="T31" s="296">
        <f t="shared" si="8"/>
        <v>2969.4</v>
      </c>
    </row>
    <row r="32" spans="1:20" ht="38.25">
      <c r="A32" s="213" t="s">
        <v>2477</v>
      </c>
      <c r="B32" s="229" t="s">
        <v>2461</v>
      </c>
      <c r="C32" s="213" t="s">
        <v>2439</v>
      </c>
      <c r="D32" s="230">
        <v>20</v>
      </c>
      <c r="E32" s="226">
        <v>2.7E-2</v>
      </c>
      <c r="F32" s="231">
        <v>171572.6</v>
      </c>
      <c r="G32" s="189">
        <f t="shared" si="1"/>
        <v>231.62301000000002</v>
      </c>
      <c r="H32" s="215">
        <v>141.4</v>
      </c>
      <c r="I32" s="215">
        <v>155.9</v>
      </c>
      <c r="J32" s="190">
        <f t="shared" si="2"/>
        <v>3118</v>
      </c>
      <c r="K32" s="190">
        <f t="shared" si="9"/>
        <v>3242.72</v>
      </c>
      <c r="L32" s="190">
        <f t="shared" si="9"/>
        <v>3372.4287999999997</v>
      </c>
      <c r="M32" s="232">
        <v>68899.759999999995</v>
      </c>
      <c r="N32" s="189">
        <f t="shared" si="4"/>
        <v>93.014676000000009</v>
      </c>
      <c r="O32" s="233">
        <f t="shared" si="5"/>
        <v>169.68</v>
      </c>
      <c r="P32" s="233">
        <f t="shared" si="6"/>
        <v>187.08</v>
      </c>
      <c r="Q32" s="190">
        <f t="shared" si="7"/>
        <v>3393.6000000000004</v>
      </c>
      <c r="R32" s="227">
        <f t="shared" si="0"/>
        <v>108.8389993585632</v>
      </c>
      <c r="T32" s="296">
        <f t="shared" si="8"/>
        <v>2828</v>
      </c>
    </row>
    <row r="33" spans="1:20" ht="38.25">
      <c r="A33" s="213" t="s">
        <v>2478</v>
      </c>
      <c r="B33" s="229" t="s">
        <v>2461</v>
      </c>
      <c r="C33" s="213" t="s">
        <v>2439</v>
      </c>
      <c r="D33" s="230">
        <v>11</v>
      </c>
      <c r="E33" s="226">
        <v>2.7E-2</v>
      </c>
      <c r="F33" s="231">
        <v>94364.93</v>
      </c>
      <c r="G33" s="189">
        <f t="shared" si="1"/>
        <v>231.62300999999997</v>
      </c>
      <c r="H33" s="215">
        <v>141.4</v>
      </c>
      <c r="I33" s="215">
        <v>155.9</v>
      </c>
      <c r="J33" s="190">
        <f t="shared" si="2"/>
        <v>1714.9</v>
      </c>
      <c r="K33" s="190">
        <f t="shared" si="9"/>
        <v>1783.4960000000001</v>
      </c>
      <c r="L33" s="190">
        <f t="shared" si="9"/>
        <v>1854.8358400000002</v>
      </c>
      <c r="M33" s="232">
        <v>37894.879999999997</v>
      </c>
      <c r="N33" s="189">
        <f t="shared" si="4"/>
        <v>93.014705454545464</v>
      </c>
      <c r="O33" s="233">
        <f t="shared" si="5"/>
        <v>169.68</v>
      </c>
      <c r="P33" s="233">
        <f t="shared" si="6"/>
        <v>187.08</v>
      </c>
      <c r="Q33" s="190">
        <f t="shared" si="7"/>
        <v>1866.48</v>
      </c>
      <c r="R33" s="227">
        <f t="shared" si="0"/>
        <v>108.83899935856319</v>
      </c>
      <c r="T33" s="296">
        <f t="shared" si="8"/>
        <v>1555.4</v>
      </c>
    </row>
    <row r="34" spans="1:20" ht="38.25">
      <c r="A34" s="213" t="s">
        <v>2479</v>
      </c>
      <c r="B34" s="229" t="s">
        <v>2461</v>
      </c>
      <c r="C34" s="213" t="s">
        <v>2439</v>
      </c>
      <c r="D34" s="230">
        <v>11</v>
      </c>
      <c r="E34" s="226">
        <v>2.7E-2</v>
      </c>
      <c r="F34" s="231">
        <v>94364.93</v>
      </c>
      <c r="G34" s="189">
        <f t="shared" si="1"/>
        <v>231.62300999999997</v>
      </c>
      <c r="H34" s="215">
        <v>141.4</v>
      </c>
      <c r="I34" s="215">
        <v>155.9</v>
      </c>
      <c r="J34" s="190">
        <f t="shared" si="2"/>
        <v>1714.9</v>
      </c>
      <c r="K34" s="190">
        <f t="shared" si="9"/>
        <v>1783.4960000000001</v>
      </c>
      <c r="L34" s="190">
        <f t="shared" si="9"/>
        <v>1854.8358400000002</v>
      </c>
      <c r="M34" s="232">
        <v>37894.879999999997</v>
      </c>
      <c r="N34" s="189">
        <f t="shared" si="4"/>
        <v>93.014705454545464</v>
      </c>
      <c r="O34" s="233">
        <f t="shared" si="5"/>
        <v>169.68</v>
      </c>
      <c r="P34" s="233">
        <f t="shared" si="6"/>
        <v>187.08</v>
      </c>
      <c r="Q34" s="190">
        <f t="shared" si="7"/>
        <v>1866.48</v>
      </c>
      <c r="R34" s="227">
        <f t="shared" si="0"/>
        <v>108.83899935856319</v>
      </c>
      <c r="T34" s="296">
        <f t="shared" si="8"/>
        <v>1555.4</v>
      </c>
    </row>
    <row r="35" spans="1:20" ht="102">
      <c r="A35" s="213" t="s">
        <v>2480</v>
      </c>
      <c r="B35" s="229" t="s">
        <v>2481</v>
      </c>
      <c r="C35" s="213" t="s">
        <v>2439</v>
      </c>
      <c r="D35" s="230">
        <v>11</v>
      </c>
      <c r="E35" s="226">
        <v>2.7E-2</v>
      </c>
      <c r="F35" s="231">
        <v>94364.93</v>
      </c>
      <c r="G35" s="189">
        <f t="shared" si="1"/>
        <v>231.62300999999997</v>
      </c>
      <c r="H35" s="215">
        <v>141.4</v>
      </c>
      <c r="I35" s="215">
        <v>155.9</v>
      </c>
      <c r="J35" s="190">
        <f t="shared" si="2"/>
        <v>1714.9</v>
      </c>
      <c r="K35" s="190">
        <f t="shared" si="9"/>
        <v>1783.4960000000001</v>
      </c>
      <c r="L35" s="190">
        <f t="shared" si="9"/>
        <v>1854.8358400000002</v>
      </c>
      <c r="M35" s="232">
        <v>37894.879999999997</v>
      </c>
      <c r="N35" s="189">
        <f t="shared" si="4"/>
        <v>93.014705454545464</v>
      </c>
      <c r="O35" s="233">
        <f t="shared" si="5"/>
        <v>169.68</v>
      </c>
      <c r="P35" s="233">
        <f t="shared" si="6"/>
        <v>187.08</v>
      </c>
      <c r="Q35" s="190">
        <f t="shared" si="7"/>
        <v>1866.48</v>
      </c>
      <c r="R35" s="227">
        <f t="shared" si="0"/>
        <v>108.83899935856319</v>
      </c>
      <c r="T35" s="296">
        <f t="shared" si="8"/>
        <v>1555.4</v>
      </c>
    </row>
    <row r="36" spans="1:20" ht="38.25">
      <c r="A36" s="213" t="s">
        <v>2482</v>
      </c>
      <c r="B36" s="229" t="s">
        <v>2461</v>
      </c>
      <c r="C36" s="213" t="s">
        <v>2439</v>
      </c>
      <c r="D36" s="230">
        <v>16</v>
      </c>
      <c r="E36" s="226">
        <v>2.7E-2</v>
      </c>
      <c r="F36" s="231">
        <v>137258.07999999999</v>
      </c>
      <c r="G36" s="189">
        <f t="shared" si="1"/>
        <v>231.62300999999997</v>
      </c>
      <c r="H36" s="215">
        <v>141.4</v>
      </c>
      <c r="I36" s="215">
        <v>155.9</v>
      </c>
      <c r="J36" s="190">
        <f t="shared" si="2"/>
        <v>2494.4</v>
      </c>
      <c r="K36" s="190">
        <f t="shared" si="9"/>
        <v>2594.1759999999999</v>
      </c>
      <c r="L36" s="190">
        <f t="shared" si="9"/>
        <v>2697.9430400000001</v>
      </c>
      <c r="M36" s="232">
        <v>55119.82</v>
      </c>
      <c r="N36" s="189">
        <f t="shared" si="4"/>
        <v>93.014696250000014</v>
      </c>
      <c r="O36" s="233">
        <f t="shared" si="5"/>
        <v>169.68</v>
      </c>
      <c r="P36" s="233">
        <f t="shared" si="6"/>
        <v>187.08</v>
      </c>
      <c r="Q36" s="190">
        <f t="shared" si="7"/>
        <v>2714.88</v>
      </c>
      <c r="R36" s="227">
        <f t="shared" si="0"/>
        <v>108.83899935856319</v>
      </c>
      <c r="T36" s="296">
        <f t="shared" si="8"/>
        <v>2262.4</v>
      </c>
    </row>
    <row r="37" spans="1:20" ht="38.25">
      <c r="A37" s="213" t="s">
        <v>2483</v>
      </c>
      <c r="B37" s="229" t="s">
        <v>2461</v>
      </c>
      <c r="C37" s="213" t="s">
        <v>2439</v>
      </c>
      <c r="D37" s="230">
        <v>27</v>
      </c>
      <c r="E37" s="226">
        <v>2.7E-2</v>
      </c>
      <c r="F37" s="231">
        <v>231623.01</v>
      </c>
      <c r="G37" s="189">
        <f t="shared" si="1"/>
        <v>231.62301000000002</v>
      </c>
      <c r="H37" s="215">
        <v>141.4</v>
      </c>
      <c r="I37" s="215">
        <v>155.9</v>
      </c>
      <c r="J37" s="190">
        <f t="shared" si="2"/>
        <v>4209.3</v>
      </c>
      <c r="K37" s="190">
        <f t="shared" si="9"/>
        <v>4377.6720000000005</v>
      </c>
      <c r="L37" s="190">
        <f t="shared" si="9"/>
        <v>4552.7788800000008</v>
      </c>
      <c r="M37" s="232">
        <v>93014.68</v>
      </c>
      <c r="N37" s="189">
        <f t="shared" si="4"/>
        <v>93.014680000000013</v>
      </c>
      <c r="O37" s="233">
        <f t="shared" si="5"/>
        <v>169.68</v>
      </c>
      <c r="P37" s="233">
        <f t="shared" si="6"/>
        <v>187.08</v>
      </c>
      <c r="Q37" s="190">
        <f t="shared" si="7"/>
        <v>4581.3600000000006</v>
      </c>
      <c r="R37" s="227">
        <f t="shared" si="0"/>
        <v>108.83899935856319</v>
      </c>
      <c r="T37" s="296">
        <f t="shared" si="8"/>
        <v>3817.8</v>
      </c>
    </row>
    <row r="38" spans="1:20" ht="38.25">
      <c r="A38" s="213" t="s">
        <v>2484</v>
      </c>
      <c r="B38" s="229" t="s">
        <v>2461</v>
      </c>
      <c r="C38" s="213" t="s">
        <v>2439</v>
      </c>
      <c r="D38" s="230">
        <v>14</v>
      </c>
      <c r="E38" s="226">
        <v>2.7E-2</v>
      </c>
      <c r="F38" s="231">
        <v>120100.82</v>
      </c>
      <c r="G38" s="189">
        <f t="shared" si="1"/>
        <v>231.62301000000002</v>
      </c>
      <c r="H38" s="215">
        <v>141.4</v>
      </c>
      <c r="I38" s="215">
        <v>155.9</v>
      </c>
      <c r="J38" s="190">
        <f t="shared" si="2"/>
        <v>2182.6</v>
      </c>
      <c r="K38" s="190">
        <f t="shared" si="9"/>
        <v>2269.904</v>
      </c>
      <c r="L38" s="190">
        <f t="shared" si="9"/>
        <v>2360.7001599999999</v>
      </c>
      <c r="M38" s="232">
        <v>48229.84</v>
      </c>
      <c r="N38" s="189">
        <f t="shared" si="4"/>
        <v>93.014691428571425</v>
      </c>
      <c r="O38" s="233">
        <f t="shared" si="5"/>
        <v>169.68</v>
      </c>
      <c r="P38" s="233">
        <f t="shared" si="6"/>
        <v>187.08</v>
      </c>
      <c r="Q38" s="190">
        <f t="shared" si="7"/>
        <v>2375.52</v>
      </c>
      <c r="R38" s="227">
        <f t="shared" si="0"/>
        <v>108.83899935856319</v>
      </c>
      <c r="T38" s="296">
        <f t="shared" si="8"/>
        <v>1979.6000000000001</v>
      </c>
    </row>
    <row r="39" spans="1:20" ht="38.25">
      <c r="A39" s="213" t="s">
        <v>2485</v>
      </c>
      <c r="B39" s="229" t="s">
        <v>2461</v>
      </c>
      <c r="C39" s="213" t="s">
        <v>2439</v>
      </c>
      <c r="D39" s="230">
        <v>11</v>
      </c>
      <c r="E39" s="226">
        <v>2.7E-2</v>
      </c>
      <c r="F39" s="231">
        <v>94364.93</v>
      </c>
      <c r="G39" s="189">
        <f t="shared" si="1"/>
        <v>231.62300999999997</v>
      </c>
      <c r="H39" s="215">
        <v>141.4</v>
      </c>
      <c r="I39" s="215">
        <v>155.9</v>
      </c>
      <c r="J39" s="190">
        <f t="shared" si="2"/>
        <v>1714.9</v>
      </c>
      <c r="K39" s="190">
        <f t="shared" si="9"/>
        <v>1783.4960000000001</v>
      </c>
      <c r="L39" s="190">
        <f t="shared" si="9"/>
        <v>1854.8358400000002</v>
      </c>
      <c r="M39" s="232">
        <v>37894.879999999997</v>
      </c>
      <c r="N39" s="189">
        <f t="shared" si="4"/>
        <v>93.014705454545464</v>
      </c>
      <c r="O39" s="233">
        <f t="shared" si="5"/>
        <v>169.68</v>
      </c>
      <c r="P39" s="233">
        <f t="shared" si="6"/>
        <v>187.08</v>
      </c>
      <c r="Q39" s="190">
        <f t="shared" si="7"/>
        <v>1866.48</v>
      </c>
      <c r="R39" s="227">
        <f t="shared" si="0"/>
        <v>108.83899935856319</v>
      </c>
      <c r="T39" s="296">
        <f t="shared" si="8"/>
        <v>1555.4</v>
      </c>
    </row>
    <row r="40" spans="1:20" ht="38.25">
      <c r="A40" s="213" t="s">
        <v>2486</v>
      </c>
      <c r="B40" s="229" t="s">
        <v>2461</v>
      </c>
      <c r="C40" s="213" t="s">
        <v>2439</v>
      </c>
      <c r="D40" s="230">
        <v>11</v>
      </c>
      <c r="E40" s="226">
        <v>2.7E-2</v>
      </c>
      <c r="F40" s="231">
        <v>94364.93</v>
      </c>
      <c r="G40" s="189">
        <f t="shared" si="1"/>
        <v>231.62300999999997</v>
      </c>
      <c r="H40" s="215">
        <v>141.4</v>
      </c>
      <c r="I40" s="215">
        <v>155.9</v>
      </c>
      <c r="J40" s="190">
        <f t="shared" si="2"/>
        <v>1714.9</v>
      </c>
      <c r="K40" s="190">
        <f t="shared" si="9"/>
        <v>1783.4960000000001</v>
      </c>
      <c r="L40" s="190">
        <f t="shared" si="9"/>
        <v>1854.8358400000002</v>
      </c>
      <c r="M40" s="232">
        <v>37894.879999999997</v>
      </c>
      <c r="N40" s="189">
        <f t="shared" si="4"/>
        <v>93.014705454545464</v>
      </c>
      <c r="O40" s="233">
        <f t="shared" si="5"/>
        <v>169.68</v>
      </c>
      <c r="P40" s="233">
        <f t="shared" si="6"/>
        <v>187.08</v>
      </c>
      <c r="Q40" s="190">
        <f t="shared" si="7"/>
        <v>1866.48</v>
      </c>
      <c r="R40" s="227">
        <f t="shared" si="0"/>
        <v>108.83899935856319</v>
      </c>
      <c r="T40" s="296">
        <f t="shared" si="8"/>
        <v>1555.4</v>
      </c>
    </row>
    <row r="41" spans="1:20" ht="38.25">
      <c r="A41" s="213" t="s">
        <v>2487</v>
      </c>
      <c r="B41" s="229" t="s">
        <v>2461</v>
      </c>
      <c r="C41" s="213" t="s">
        <v>2439</v>
      </c>
      <c r="D41" s="230">
        <v>10</v>
      </c>
      <c r="E41" s="226">
        <v>2.7E-2</v>
      </c>
      <c r="F41" s="231">
        <v>85786.3</v>
      </c>
      <c r="G41" s="189">
        <f t="shared" si="1"/>
        <v>231.62301000000002</v>
      </c>
      <c r="H41" s="215">
        <v>141.4</v>
      </c>
      <c r="I41" s="215">
        <v>155.9</v>
      </c>
      <c r="J41" s="190">
        <f t="shared" si="2"/>
        <v>1559</v>
      </c>
      <c r="K41" s="190">
        <f t="shared" si="9"/>
        <v>1621.36</v>
      </c>
      <c r="L41" s="190">
        <f t="shared" si="9"/>
        <v>1686.2143999999998</v>
      </c>
      <c r="M41" s="232">
        <v>34449.879999999997</v>
      </c>
      <c r="N41" s="189">
        <f t="shared" si="4"/>
        <v>93.014676000000009</v>
      </c>
      <c r="O41" s="233">
        <f t="shared" si="5"/>
        <v>169.68</v>
      </c>
      <c r="P41" s="233">
        <f t="shared" si="6"/>
        <v>187.08</v>
      </c>
      <c r="Q41" s="190">
        <f t="shared" si="7"/>
        <v>1696.8000000000002</v>
      </c>
      <c r="R41" s="227">
        <f t="shared" si="0"/>
        <v>108.8389993585632</v>
      </c>
      <c r="T41" s="296">
        <f t="shared" si="8"/>
        <v>1414</v>
      </c>
    </row>
    <row r="42" spans="1:20" ht="38.25">
      <c r="A42" s="213" t="s">
        <v>2488</v>
      </c>
      <c r="B42" s="229" t="s">
        <v>2461</v>
      </c>
      <c r="C42" s="213" t="s">
        <v>2439</v>
      </c>
      <c r="D42" s="230">
        <v>11</v>
      </c>
      <c r="E42" s="226">
        <v>2.7E-2</v>
      </c>
      <c r="F42" s="231">
        <v>94364.93</v>
      </c>
      <c r="G42" s="189">
        <f t="shared" si="1"/>
        <v>231.62300999999997</v>
      </c>
      <c r="H42" s="215">
        <v>141.4</v>
      </c>
      <c r="I42" s="215">
        <v>155.9</v>
      </c>
      <c r="J42" s="190">
        <f t="shared" si="2"/>
        <v>1714.9</v>
      </c>
      <c r="K42" s="190">
        <f t="shared" si="9"/>
        <v>1783.4960000000001</v>
      </c>
      <c r="L42" s="190">
        <f t="shared" si="9"/>
        <v>1854.8358400000002</v>
      </c>
      <c r="M42" s="232">
        <v>37894.879999999997</v>
      </c>
      <c r="N42" s="189">
        <f t="shared" si="4"/>
        <v>93.014705454545464</v>
      </c>
      <c r="O42" s="233">
        <f t="shared" si="5"/>
        <v>169.68</v>
      </c>
      <c r="P42" s="233">
        <f t="shared" si="6"/>
        <v>187.08</v>
      </c>
      <c r="Q42" s="190">
        <f t="shared" si="7"/>
        <v>1866.48</v>
      </c>
      <c r="R42" s="227">
        <f t="shared" si="0"/>
        <v>108.83899935856319</v>
      </c>
      <c r="T42" s="296">
        <f t="shared" si="8"/>
        <v>1555.4</v>
      </c>
    </row>
    <row r="43" spans="1:20" ht="38.25">
      <c r="A43" s="213" t="s">
        <v>2489</v>
      </c>
      <c r="B43" s="229" t="s">
        <v>2461</v>
      </c>
      <c r="C43" s="213" t="s">
        <v>2439</v>
      </c>
      <c r="D43" s="230">
        <v>23</v>
      </c>
      <c r="E43" s="226">
        <v>2.7E-2</v>
      </c>
      <c r="F43" s="231">
        <v>197308.49</v>
      </c>
      <c r="G43" s="189">
        <f t="shared" si="1"/>
        <v>231.62300999999997</v>
      </c>
      <c r="H43" s="215">
        <v>141.4</v>
      </c>
      <c r="I43" s="215">
        <v>155.9</v>
      </c>
      <c r="J43" s="190">
        <f t="shared" si="2"/>
        <v>3585.7000000000003</v>
      </c>
      <c r="K43" s="190">
        <f t="shared" si="9"/>
        <v>3729.1280000000002</v>
      </c>
      <c r="L43" s="190">
        <f t="shared" si="9"/>
        <v>3878.2931200000003</v>
      </c>
      <c r="M43" s="232">
        <v>79234.740000000005</v>
      </c>
      <c r="N43" s="189">
        <f t="shared" si="4"/>
        <v>93.0146947826087</v>
      </c>
      <c r="O43" s="233">
        <f t="shared" si="5"/>
        <v>169.68</v>
      </c>
      <c r="P43" s="233">
        <f t="shared" si="6"/>
        <v>187.08</v>
      </c>
      <c r="Q43" s="190">
        <f t="shared" si="7"/>
        <v>3902.6400000000003</v>
      </c>
      <c r="R43" s="227">
        <f t="shared" si="0"/>
        <v>108.83899935856319</v>
      </c>
      <c r="T43" s="296">
        <f t="shared" si="8"/>
        <v>3252.2000000000003</v>
      </c>
    </row>
    <row r="44" spans="1:20" ht="38.25">
      <c r="A44" s="213" t="s">
        <v>2490</v>
      </c>
      <c r="B44" s="229" t="s">
        <v>2461</v>
      </c>
      <c r="C44" s="213" t="s">
        <v>2439</v>
      </c>
      <c r="D44" s="230">
        <v>27</v>
      </c>
      <c r="E44" s="226">
        <v>2.7E-2</v>
      </c>
      <c r="F44" s="231">
        <v>231623.01</v>
      </c>
      <c r="G44" s="189">
        <f t="shared" si="1"/>
        <v>231.62301000000002</v>
      </c>
      <c r="H44" s="215">
        <v>141.4</v>
      </c>
      <c r="I44" s="215">
        <v>155.9</v>
      </c>
      <c r="J44" s="190">
        <f t="shared" si="2"/>
        <v>4209.3</v>
      </c>
      <c r="K44" s="190">
        <f t="shared" si="9"/>
        <v>4377.6720000000005</v>
      </c>
      <c r="L44" s="190">
        <f t="shared" si="9"/>
        <v>4552.7788800000008</v>
      </c>
      <c r="M44" s="232">
        <v>93014.68</v>
      </c>
      <c r="N44" s="189">
        <f t="shared" si="4"/>
        <v>93.014680000000013</v>
      </c>
      <c r="O44" s="233">
        <f t="shared" si="5"/>
        <v>169.68</v>
      </c>
      <c r="P44" s="233">
        <f t="shared" si="6"/>
        <v>187.08</v>
      </c>
      <c r="Q44" s="190">
        <f t="shared" si="7"/>
        <v>4581.3600000000006</v>
      </c>
      <c r="R44" s="227">
        <f t="shared" si="0"/>
        <v>108.83899935856319</v>
      </c>
      <c r="T44" s="296">
        <f t="shared" si="8"/>
        <v>3817.8</v>
      </c>
    </row>
    <row r="45" spans="1:20" ht="38.25">
      <c r="A45" s="213" t="s">
        <v>2491</v>
      </c>
      <c r="B45" s="229" t="s">
        <v>2461</v>
      </c>
      <c r="C45" s="213" t="s">
        <v>2439</v>
      </c>
      <c r="D45" s="230">
        <v>10</v>
      </c>
      <c r="E45" s="226">
        <v>2.7E-2</v>
      </c>
      <c r="F45" s="231">
        <v>85786.3</v>
      </c>
      <c r="G45" s="189">
        <f t="shared" si="1"/>
        <v>231.62301000000002</v>
      </c>
      <c r="H45" s="215">
        <v>141.4</v>
      </c>
      <c r="I45" s="215">
        <v>155.9</v>
      </c>
      <c r="J45" s="190">
        <f t="shared" si="2"/>
        <v>1559</v>
      </c>
      <c r="K45" s="190">
        <f t="shared" si="9"/>
        <v>1621.36</v>
      </c>
      <c r="L45" s="190">
        <f t="shared" si="9"/>
        <v>1686.2143999999998</v>
      </c>
      <c r="M45" s="232">
        <v>34449.879999999997</v>
      </c>
      <c r="N45" s="189">
        <f t="shared" si="4"/>
        <v>93.014676000000009</v>
      </c>
      <c r="O45" s="233">
        <f t="shared" si="5"/>
        <v>169.68</v>
      </c>
      <c r="P45" s="233">
        <f t="shared" si="6"/>
        <v>187.08</v>
      </c>
      <c r="Q45" s="190">
        <f t="shared" si="7"/>
        <v>1696.8000000000002</v>
      </c>
      <c r="R45" s="227">
        <f t="shared" si="0"/>
        <v>108.8389993585632</v>
      </c>
      <c r="T45" s="296">
        <f t="shared" si="8"/>
        <v>1414</v>
      </c>
    </row>
    <row r="46" spans="1:20" ht="38.25">
      <c r="A46" s="213" t="s">
        <v>2492</v>
      </c>
      <c r="B46" s="229" t="s">
        <v>2461</v>
      </c>
      <c r="C46" s="213" t="s">
        <v>2439</v>
      </c>
      <c r="D46" s="230">
        <v>23</v>
      </c>
      <c r="E46" s="226">
        <v>2.7E-2</v>
      </c>
      <c r="F46" s="231">
        <v>197308.49</v>
      </c>
      <c r="G46" s="189">
        <f t="shared" si="1"/>
        <v>231.62300999999997</v>
      </c>
      <c r="H46" s="215">
        <v>141.4</v>
      </c>
      <c r="I46" s="215">
        <v>155.9</v>
      </c>
      <c r="J46" s="190">
        <f t="shared" si="2"/>
        <v>3585.7000000000003</v>
      </c>
      <c r="K46" s="190">
        <f t="shared" si="9"/>
        <v>3729.1280000000002</v>
      </c>
      <c r="L46" s="190">
        <f t="shared" si="9"/>
        <v>3878.2931200000003</v>
      </c>
      <c r="M46" s="232">
        <v>79234.740000000005</v>
      </c>
      <c r="N46" s="189">
        <f t="shared" si="4"/>
        <v>93.0146947826087</v>
      </c>
      <c r="O46" s="233">
        <f t="shared" si="5"/>
        <v>169.68</v>
      </c>
      <c r="P46" s="233">
        <f t="shared" si="6"/>
        <v>187.08</v>
      </c>
      <c r="Q46" s="190">
        <f t="shared" si="7"/>
        <v>3902.6400000000003</v>
      </c>
      <c r="R46" s="227">
        <f t="shared" si="0"/>
        <v>108.83899935856319</v>
      </c>
      <c r="T46" s="296">
        <f t="shared" si="8"/>
        <v>3252.2000000000003</v>
      </c>
    </row>
    <row r="47" spans="1:20" ht="38.25">
      <c r="A47" s="213" t="s">
        <v>2493</v>
      </c>
      <c r="B47" s="229" t="s">
        <v>2461</v>
      </c>
      <c r="C47" s="213" t="s">
        <v>2439</v>
      </c>
      <c r="D47" s="230">
        <v>10</v>
      </c>
      <c r="E47" s="226">
        <v>2.7E-2</v>
      </c>
      <c r="F47" s="231">
        <v>85786.3</v>
      </c>
      <c r="G47" s="189">
        <f t="shared" si="1"/>
        <v>231.62301000000002</v>
      </c>
      <c r="H47" s="215">
        <v>141.4</v>
      </c>
      <c r="I47" s="215">
        <v>155.9</v>
      </c>
      <c r="J47" s="190">
        <f t="shared" si="2"/>
        <v>1559</v>
      </c>
      <c r="K47" s="190">
        <f t="shared" si="9"/>
        <v>1621.36</v>
      </c>
      <c r="L47" s="190">
        <f t="shared" si="9"/>
        <v>1686.2143999999998</v>
      </c>
      <c r="M47" s="232">
        <v>34449.879999999997</v>
      </c>
      <c r="N47" s="189">
        <f t="shared" si="4"/>
        <v>93.014676000000009</v>
      </c>
      <c r="O47" s="233">
        <f t="shared" si="5"/>
        <v>169.68</v>
      </c>
      <c r="P47" s="233">
        <f t="shared" si="6"/>
        <v>187.08</v>
      </c>
      <c r="Q47" s="190">
        <f t="shared" si="7"/>
        <v>1696.8000000000002</v>
      </c>
      <c r="R47" s="227">
        <f t="shared" si="0"/>
        <v>108.8389993585632</v>
      </c>
      <c r="T47" s="296">
        <f t="shared" si="8"/>
        <v>1414</v>
      </c>
    </row>
    <row r="48" spans="1:20" ht="38.25">
      <c r="A48" s="213" t="s">
        <v>2494</v>
      </c>
      <c r="B48" s="229" t="s">
        <v>2461</v>
      </c>
      <c r="C48" s="213" t="s">
        <v>2439</v>
      </c>
      <c r="D48" s="230">
        <v>11</v>
      </c>
      <c r="E48" s="226">
        <v>2.7E-2</v>
      </c>
      <c r="F48" s="231">
        <v>94364.93</v>
      </c>
      <c r="G48" s="189">
        <f t="shared" si="1"/>
        <v>231.62300999999997</v>
      </c>
      <c r="H48" s="215">
        <v>141.4</v>
      </c>
      <c r="I48" s="215">
        <v>155.9</v>
      </c>
      <c r="J48" s="190">
        <f t="shared" si="2"/>
        <v>1714.9</v>
      </c>
      <c r="K48" s="190">
        <f t="shared" si="9"/>
        <v>1783.4960000000001</v>
      </c>
      <c r="L48" s="190">
        <f t="shared" si="9"/>
        <v>1854.8358400000002</v>
      </c>
      <c r="M48" s="232">
        <v>37894.879999999997</v>
      </c>
      <c r="N48" s="189">
        <f t="shared" si="4"/>
        <v>93.014705454545464</v>
      </c>
      <c r="O48" s="233">
        <f t="shared" si="5"/>
        <v>169.68</v>
      </c>
      <c r="P48" s="233">
        <f t="shared" si="6"/>
        <v>187.08</v>
      </c>
      <c r="Q48" s="190">
        <f t="shared" si="7"/>
        <v>1866.48</v>
      </c>
      <c r="R48" s="227">
        <f t="shared" si="0"/>
        <v>108.83899935856319</v>
      </c>
      <c r="T48" s="296">
        <f t="shared" si="8"/>
        <v>1555.4</v>
      </c>
    </row>
    <row r="49" spans="1:20" ht="38.25">
      <c r="A49" s="213" t="s">
        <v>2495</v>
      </c>
      <c r="B49" s="229" t="s">
        <v>2461</v>
      </c>
      <c r="C49" s="213" t="s">
        <v>2439</v>
      </c>
      <c r="D49" s="230">
        <v>11</v>
      </c>
      <c r="E49" s="226">
        <v>2.7E-2</v>
      </c>
      <c r="F49" s="231">
        <v>94364.93</v>
      </c>
      <c r="G49" s="189">
        <f t="shared" si="1"/>
        <v>231.62300999999997</v>
      </c>
      <c r="H49" s="215">
        <v>141.4</v>
      </c>
      <c r="I49" s="215">
        <v>155.9</v>
      </c>
      <c r="J49" s="190">
        <f t="shared" si="2"/>
        <v>1714.9</v>
      </c>
      <c r="K49" s="190">
        <f t="shared" si="9"/>
        <v>1783.4960000000001</v>
      </c>
      <c r="L49" s="190">
        <f t="shared" si="9"/>
        <v>1854.8358400000002</v>
      </c>
      <c r="M49" s="232">
        <v>37894.879999999997</v>
      </c>
      <c r="N49" s="189">
        <f t="shared" si="4"/>
        <v>93.014705454545464</v>
      </c>
      <c r="O49" s="233">
        <f t="shared" si="5"/>
        <v>169.68</v>
      </c>
      <c r="P49" s="233">
        <f t="shared" si="6"/>
        <v>187.08</v>
      </c>
      <c r="Q49" s="190">
        <f t="shared" si="7"/>
        <v>1866.48</v>
      </c>
      <c r="R49" s="227">
        <f t="shared" si="0"/>
        <v>108.83899935856319</v>
      </c>
      <c r="T49" s="296">
        <f t="shared" si="8"/>
        <v>1555.4</v>
      </c>
    </row>
    <row r="50" spans="1:20" ht="25.5">
      <c r="A50" s="213" t="s">
        <v>2496</v>
      </c>
      <c r="B50" s="229" t="s">
        <v>2497</v>
      </c>
      <c r="C50" s="213" t="s">
        <v>2439</v>
      </c>
      <c r="D50" s="230">
        <v>148</v>
      </c>
      <c r="E50" s="226">
        <v>2.7E-2</v>
      </c>
      <c r="F50" s="231">
        <v>1269637.24</v>
      </c>
      <c r="G50" s="189">
        <f t="shared" si="1"/>
        <v>231.62300999999997</v>
      </c>
      <c r="H50" s="215">
        <v>141.4</v>
      </c>
      <c r="I50" s="215">
        <v>155.9</v>
      </c>
      <c r="J50" s="190">
        <f t="shared" si="2"/>
        <v>23073.200000000001</v>
      </c>
      <c r="K50" s="190">
        <f t="shared" si="9"/>
        <v>23996.128000000001</v>
      </c>
      <c r="L50" s="190">
        <f t="shared" si="9"/>
        <v>24955.973120000002</v>
      </c>
      <c r="M50" s="232">
        <v>509858.26</v>
      </c>
      <c r="N50" s="189">
        <f t="shared" si="4"/>
        <v>93.014682567567576</v>
      </c>
      <c r="O50" s="233">
        <f t="shared" si="5"/>
        <v>169.68</v>
      </c>
      <c r="P50" s="233">
        <f t="shared" si="6"/>
        <v>187.08</v>
      </c>
      <c r="Q50" s="190">
        <f t="shared" si="7"/>
        <v>25112.639999999999</v>
      </c>
      <c r="R50" s="227">
        <f t="shared" si="0"/>
        <v>108.83899935856319</v>
      </c>
      <c r="T50" s="296">
        <f t="shared" si="8"/>
        <v>20927.2</v>
      </c>
    </row>
    <row r="51" spans="1:20" ht="38.25">
      <c r="A51" s="213" t="s">
        <v>2498</v>
      </c>
      <c r="B51" s="229" t="s">
        <v>2499</v>
      </c>
      <c r="C51" s="213" t="s">
        <v>2439</v>
      </c>
      <c r="D51" s="230">
        <v>126</v>
      </c>
      <c r="E51" s="226">
        <v>2.7E-2</v>
      </c>
      <c r="F51" s="231">
        <v>1122324.8400000001</v>
      </c>
      <c r="G51" s="189">
        <f t="shared" si="1"/>
        <v>240.49818000000002</v>
      </c>
      <c r="H51" s="215">
        <v>141.4</v>
      </c>
      <c r="I51" s="215">
        <v>155.9</v>
      </c>
      <c r="J51" s="190">
        <f t="shared" si="2"/>
        <v>19643.400000000001</v>
      </c>
      <c r="K51" s="190">
        <f t="shared" si="9"/>
        <v>20429.136000000002</v>
      </c>
      <c r="L51" s="190">
        <f t="shared" si="9"/>
        <v>21246.301440000003</v>
      </c>
      <c r="M51" s="232">
        <v>434068.52</v>
      </c>
      <c r="N51" s="189">
        <f t="shared" si="4"/>
        <v>93.014682857142873</v>
      </c>
      <c r="O51" s="233">
        <f t="shared" si="5"/>
        <v>169.68</v>
      </c>
      <c r="P51" s="233">
        <f t="shared" si="6"/>
        <v>187.08</v>
      </c>
      <c r="Q51" s="190">
        <f t="shared" si="7"/>
        <v>21379.68</v>
      </c>
      <c r="R51" s="227">
        <f t="shared" si="0"/>
        <v>108.83899935856319</v>
      </c>
      <c r="T51" s="296">
        <f t="shared" si="8"/>
        <v>17816.400000000001</v>
      </c>
    </row>
    <row r="52" spans="1:20" ht="38.25">
      <c r="A52" s="213" t="s">
        <v>2500</v>
      </c>
      <c r="B52" s="229" t="s">
        <v>2461</v>
      </c>
      <c r="C52" s="213" t="s">
        <v>2439</v>
      </c>
      <c r="D52" s="230">
        <v>11</v>
      </c>
      <c r="E52" s="226">
        <v>2.7E-2</v>
      </c>
      <c r="F52" s="231">
        <v>94364.93</v>
      </c>
      <c r="G52" s="189">
        <f t="shared" si="1"/>
        <v>231.62300999999997</v>
      </c>
      <c r="H52" s="215">
        <v>141.4</v>
      </c>
      <c r="I52" s="215">
        <v>155.9</v>
      </c>
      <c r="J52" s="190">
        <f t="shared" si="2"/>
        <v>1714.9</v>
      </c>
      <c r="K52" s="190">
        <f t="shared" si="9"/>
        <v>1783.4960000000001</v>
      </c>
      <c r="L52" s="190">
        <f t="shared" si="9"/>
        <v>1854.8358400000002</v>
      </c>
      <c r="M52" s="232">
        <v>37894.879999999997</v>
      </c>
      <c r="N52" s="189">
        <f t="shared" si="4"/>
        <v>93.014705454545464</v>
      </c>
      <c r="O52" s="233">
        <f t="shared" si="5"/>
        <v>169.68</v>
      </c>
      <c r="P52" s="233">
        <f t="shared" si="6"/>
        <v>187.08</v>
      </c>
      <c r="Q52" s="190">
        <f t="shared" si="7"/>
        <v>1866.48</v>
      </c>
      <c r="R52" s="227">
        <f t="shared" si="0"/>
        <v>108.83899935856319</v>
      </c>
      <c r="T52" s="296">
        <f t="shared" si="8"/>
        <v>1555.4</v>
      </c>
    </row>
    <row r="53" spans="1:20" ht="38.25">
      <c r="A53" s="213" t="s">
        <v>2501</v>
      </c>
      <c r="B53" s="229" t="s">
        <v>2461</v>
      </c>
      <c r="C53" s="213" t="s">
        <v>2439</v>
      </c>
      <c r="D53" s="230">
        <v>11</v>
      </c>
      <c r="E53" s="226">
        <v>2.7E-2</v>
      </c>
      <c r="F53" s="231">
        <v>94364.93</v>
      </c>
      <c r="G53" s="189">
        <f t="shared" si="1"/>
        <v>231.62300999999997</v>
      </c>
      <c r="H53" s="215">
        <v>141.4</v>
      </c>
      <c r="I53" s="215">
        <v>155.9</v>
      </c>
      <c r="J53" s="190">
        <f t="shared" si="2"/>
        <v>1714.9</v>
      </c>
      <c r="K53" s="190">
        <f t="shared" si="9"/>
        <v>1783.4960000000001</v>
      </c>
      <c r="L53" s="190">
        <f t="shared" si="9"/>
        <v>1854.8358400000002</v>
      </c>
      <c r="M53" s="232">
        <v>37894.879999999997</v>
      </c>
      <c r="N53" s="189">
        <f t="shared" si="4"/>
        <v>93.014705454545464</v>
      </c>
      <c r="O53" s="233">
        <f t="shared" si="5"/>
        <v>169.68</v>
      </c>
      <c r="P53" s="233">
        <f t="shared" si="6"/>
        <v>187.08</v>
      </c>
      <c r="Q53" s="190">
        <f t="shared" si="7"/>
        <v>1866.48</v>
      </c>
      <c r="R53" s="227">
        <f t="shared" si="0"/>
        <v>108.83899935856319</v>
      </c>
      <c r="T53" s="296">
        <f t="shared" si="8"/>
        <v>1555.4</v>
      </c>
    </row>
    <row r="54" spans="1:20" ht="38.25">
      <c r="A54" s="213" t="s">
        <v>2502</v>
      </c>
      <c r="B54" s="229" t="s">
        <v>2461</v>
      </c>
      <c r="C54" s="213" t="s">
        <v>2439</v>
      </c>
      <c r="D54" s="230">
        <v>11</v>
      </c>
      <c r="E54" s="226">
        <v>2.7E-2</v>
      </c>
      <c r="F54" s="231">
        <v>94364.93</v>
      </c>
      <c r="G54" s="189">
        <f t="shared" si="1"/>
        <v>231.62300999999997</v>
      </c>
      <c r="H54" s="215">
        <v>141.4</v>
      </c>
      <c r="I54" s="215">
        <v>155.9</v>
      </c>
      <c r="J54" s="190">
        <f t="shared" si="2"/>
        <v>1714.9</v>
      </c>
      <c r="K54" s="190">
        <f t="shared" si="9"/>
        <v>1783.4960000000001</v>
      </c>
      <c r="L54" s="190">
        <f t="shared" si="9"/>
        <v>1854.8358400000002</v>
      </c>
      <c r="M54" s="232">
        <v>37894.879999999997</v>
      </c>
      <c r="N54" s="189">
        <f t="shared" si="4"/>
        <v>93.014705454545464</v>
      </c>
      <c r="O54" s="233">
        <f t="shared" si="5"/>
        <v>169.68</v>
      </c>
      <c r="P54" s="233">
        <f t="shared" si="6"/>
        <v>187.08</v>
      </c>
      <c r="Q54" s="190">
        <f t="shared" si="7"/>
        <v>1866.48</v>
      </c>
      <c r="R54" s="227">
        <f t="shared" si="0"/>
        <v>108.83899935856319</v>
      </c>
      <c r="T54" s="296">
        <f t="shared" si="8"/>
        <v>1555.4</v>
      </c>
    </row>
    <row r="55" spans="1:20" ht="38.25">
      <c r="A55" s="213" t="s">
        <v>2503</v>
      </c>
      <c r="B55" s="229" t="s">
        <v>2461</v>
      </c>
      <c r="C55" s="213" t="s">
        <v>2439</v>
      </c>
      <c r="D55" s="230">
        <v>23</v>
      </c>
      <c r="E55" s="226">
        <v>2.7E-2</v>
      </c>
      <c r="F55" s="231">
        <v>197308.49</v>
      </c>
      <c r="G55" s="189">
        <f t="shared" si="1"/>
        <v>231.62300999999997</v>
      </c>
      <c r="H55" s="215">
        <v>141.4</v>
      </c>
      <c r="I55" s="215">
        <v>155.9</v>
      </c>
      <c r="J55" s="190">
        <f t="shared" si="2"/>
        <v>3585.7000000000003</v>
      </c>
      <c r="K55" s="190">
        <f t="shared" si="9"/>
        <v>3729.1280000000002</v>
      </c>
      <c r="L55" s="190">
        <f t="shared" si="9"/>
        <v>3878.2931200000003</v>
      </c>
      <c r="M55" s="232">
        <v>79234.740000000005</v>
      </c>
      <c r="N55" s="189">
        <f t="shared" si="4"/>
        <v>93.0146947826087</v>
      </c>
      <c r="O55" s="233">
        <f t="shared" si="5"/>
        <v>169.68</v>
      </c>
      <c r="P55" s="233">
        <f t="shared" si="6"/>
        <v>187.08</v>
      </c>
      <c r="Q55" s="190">
        <f t="shared" si="7"/>
        <v>3902.6400000000003</v>
      </c>
      <c r="R55" s="227">
        <f t="shared" si="0"/>
        <v>108.83899935856319</v>
      </c>
      <c r="T55" s="296">
        <f t="shared" si="8"/>
        <v>3252.2000000000003</v>
      </c>
    </row>
    <row r="56" spans="1:20" ht="38.25">
      <c r="A56" s="213" t="s">
        <v>2504</v>
      </c>
      <c r="B56" s="229" t="s">
        <v>2461</v>
      </c>
      <c r="C56" s="213" t="s">
        <v>2439</v>
      </c>
      <c r="D56" s="230">
        <v>27</v>
      </c>
      <c r="E56" s="226">
        <v>2.7E-2</v>
      </c>
      <c r="F56" s="231">
        <v>231623.01</v>
      </c>
      <c r="G56" s="189">
        <f t="shared" si="1"/>
        <v>231.62301000000002</v>
      </c>
      <c r="H56" s="215">
        <v>141.4</v>
      </c>
      <c r="I56" s="215">
        <v>155.9</v>
      </c>
      <c r="J56" s="190">
        <f t="shared" si="2"/>
        <v>4209.3</v>
      </c>
      <c r="K56" s="190">
        <f t="shared" si="9"/>
        <v>4377.6720000000005</v>
      </c>
      <c r="L56" s="190">
        <f t="shared" si="9"/>
        <v>4552.7788800000008</v>
      </c>
      <c r="M56" s="232">
        <v>93014.68</v>
      </c>
      <c r="N56" s="189">
        <f t="shared" si="4"/>
        <v>93.014680000000013</v>
      </c>
      <c r="O56" s="233">
        <f t="shared" si="5"/>
        <v>169.68</v>
      </c>
      <c r="P56" s="233">
        <f t="shared" si="6"/>
        <v>187.08</v>
      </c>
      <c r="Q56" s="190">
        <f t="shared" si="7"/>
        <v>4581.3600000000006</v>
      </c>
      <c r="R56" s="227">
        <f t="shared" si="0"/>
        <v>108.83899935856319</v>
      </c>
      <c r="T56" s="296">
        <f t="shared" si="8"/>
        <v>3817.8</v>
      </c>
    </row>
    <row r="57" spans="1:20" ht="38.25">
      <c r="A57" s="213" t="s">
        <v>2505</v>
      </c>
      <c r="B57" s="229" t="s">
        <v>2461</v>
      </c>
      <c r="C57" s="213" t="s">
        <v>2439</v>
      </c>
      <c r="D57" s="230">
        <v>10</v>
      </c>
      <c r="E57" s="226">
        <v>2.7E-2</v>
      </c>
      <c r="F57" s="231">
        <v>85786.3</v>
      </c>
      <c r="G57" s="189">
        <f t="shared" si="1"/>
        <v>231.62301000000002</v>
      </c>
      <c r="H57" s="215">
        <v>141.4</v>
      </c>
      <c r="I57" s="215">
        <v>155.9</v>
      </c>
      <c r="J57" s="190">
        <f t="shared" si="2"/>
        <v>1559</v>
      </c>
      <c r="K57" s="190">
        <f t="shared" si="9"/>
        <v>1621.36</v>
      </c>
      <c r="L57" s="190">
        <f t="shared" si="9"/>
        <v>1686.2143999999998</v>
      </c>
      <c r="M57" s="232">
        <v>34449.879999999997</v>
      </c>
      <c r="N57" s="189">
        <f t="shared" si="4"/>
        <v>93.014676000000009</v>
      </c>
      <c r="O57" s="233">
        <f t="shared" si="5"/>
        <v>169.68</v>
      </c>
      <c r="P57" s="233">
        <f t="shared" si="6"/>
        <v>187.08</v>
      </c>
      <c r="Q57" s="190">
        <f t="shared" si="7"/>
        <v>1696.8000000000002</v>
      </c>
      <c r="R57" s="227">
        <f t="shared" si="0"/>
        <v>108.8389993585632</v>
      </c>
      <c r="T57" s="296">
        <f t="shared" si="8"/>
        <v>1414</v>
      </c>
    </row>
    <row r="58" spans="1:20" ht="38.25">
      <c r="A58" s="213" t="s">
        <v>2506</v>
      </c>
      <c r="B58" s="229" t="s">
        <v>2461</v>
      </c>
      <c r="C58" s="213" t="s">
        <v>2439</v>
      </c>
      <c r="D58" s="230">
        <v>24</v>
      </c>
      <c r="E58" s="226">
        <v>2.7E-2</v>
      </c>
      <c r="F58" s="231">
        <v>205887.12</v>
      </c>
      <c r="G58" s="189">
        <f t="shared" si="1"/>
        <v>231.62300999999999</v>
      </c>
      <c r="H58" s="215">
        <v>141.4</v>
      </c>
      <c r="I58" s="215">
        <v>155.9</v>
      </c>
      <c r="J58" s="190">
        <f t="shared" si="2"/>
        <v>3741.6000000000004</v>
      </c>
      <c r="K58" s="190">
        <f t="shared" si="9"/>
        <v>3891.2640000000006</v>
      </c>
      <c r="L58" s="190">
        <f t="shared" si="9"/>
        <v>4046.9145600000006</v>
      </c>
      <c r="M58" s="232">
        <v>82679.72</v>
      </c>
      <c r="N58" s="189">
        <f t="shared" si="4"/>
        <v>93.014685</v>
      </c>
      <c r="O58" s="233">
        <f t="shared" si="5"/>
        <v>169.68</v>
      </c>
      <c r="P58" s="233">
        <f t="shared" si="6"/>
        <v>187.08</v>
      </c>
      <c r="Q58" s="190">
        <f t="shared" si="7"/>
        <v>4072.32</v>
      </c>
      <c r="R58" s="227">
        <f t="shared" si="0"/>
        <v>108.83899935856319</v>
      </c>
      <c r="T58" s="296">
        <f t="shared" si="8"/>
        <v>3393.6000000000004</v>
      </c>
    </row>
    <row r="59" spans="1:20" ht="38.25">
      <c r="A59" s="213" t="s">
        <v>2507</v>
      </c>
      <c r="B59" s="229" t="s">
        <v>2461</v>
      </c>
      <c r="C59" s="213" t="s">
        <v>2439</v>
      </c>
      <c r="D59" s="230">
        <v>11</v>
      </c>
      <c r="E59" s="226">
        <v>2.7E-2</v>
      </c>
      <c r="F59" s="231">
        <v>94364.93</v>
      </c>
      <c r="G59" s="189">
        <f t="shared" si="1"/>
        <v>231.62300999999997</v>
      </c>
      <c r="H59" s="215">
        <v>141.4</v>
      </c>
      <c r="I59" s="215">
        <v>155.9</v>
      </c>
      <c r="J59" s="190">
        <f t="shared" si="2"/>
        <v>1714.9</v>
      </c>
      <c r="K59" s="190">
        <f t="shared" si="9"/>
        <v>1783.4960000000001</v>
      </c>
      <c r="L59" s="190">
        <f t="shared" si="9"/>
        <v>1854.8358400000002</v>
      </c>
      <c r="M59" s="232">
        <v>37894.879999999997</v>
      </c>
      <c r="N59" s="189">
        <f t="shared" si="4"/>
        <v>93.014705454545464</v>
      </c>
      <c r="O59" s="233">
        <f t="shared" si="5"/>
        <v>169.68</v>
      </c>
      <c r="P59" s="233">
        <f t="shared" si="6"/>
        <v>187.08</v>
      </c>
      <c r="Q59" s="190">
        <f t="shared" si="7"/>
        <v>1866.48</v>
      </c>
      <c r="R59" s="227">
        <f t="shared" si="0"/>
        <v>108.83899935856319</v>
      </c>
      <c r="T59" s="296">
        <f t="shared" si="8"/>
        <v>1555.4</v>
      </c>
    </row>
    <row r="60" spans="1:20" ht="38.25">
      <c r="A60" s="213" t="s">
        <v>2508</v>
      </c>
      <c r="B60" s="229" t="s">
        <v>2461</v>
      </c>
      <c r="C60" s="213" t="s">
        <v>2439</v>
      </c>
      <c r="D60" s="230">
        <v>11</v>
      </c>
      <c r="E60" s="226">
        <v>2.7E-2</v>
      </c>
      <c r="F60" s="231">
        <v>94364.93</v>
      </c>
      <c r="G60" s="189">
        <f t="shared" si="1"/>
        <v>231.62300999999997</v>
      </c>
      <c r="H60" s="215">
        <v>141.4</v>
      </c>
      <c r="I60" s="215">
        <v>155.9</v>
      </c>
      <c r="J60" s="190">
        <f t="shared" si="2"/>
        <v>1714.9</v>
      </c>
      <c r="K60" s="190">
        <f t="shared" si="9"/>
        <v>1783.4960000000001</v>
      </c>
      <c r="L60" s="190">
        <f t="shared" si="9"/>
        <v>1854.8358400000002</v>
      </c>
      <c r="M60" s="232">
        <v>37894.879999999997</v>
      </c>
      <c r="N60" s="189">
        <f t="shared" si="4"/>
        <v>93.014705454545464</v>
      </c>
      <c r="O60" s="233">
        <f t="shared" si="5"/>
        <v>169.68</v>
      </c>
      <c r="P60" s="233">
        <f t="shared" si="6"/>
        <v>187.08</v>
      </c>
      <c r="Q60" s="190">
        <f t="shared" si="7"/>
        <v>1866.48</v>
      </c>
      <c r="R60" s="227">
        <f t="shared" si="0"/>
        <v>108.83899935856319</v>
      </c>
      <c r="T60" s="296">
        <f t="shared" si="8"/>
        <v>1555.4</v>
      </c>
    </row>
    <row r="61" spans="1:20" ht="38.25">
      <c r="A61" s="213" t="s">
        <v>2509</v>
      </c>
      <c r="B61" s="229" t="s">
        <v>2461</v>
      </c>
      <c r="C61" s="213" t="s">
        <v>2439</v>
      </c>
      <c r="D61" s="230">
        <v>7</v>
      </c>
      <c r="E61" s="226">
        <v>2.7E-2</v>
      </c>
      <c r="F61" s="231">
        <v>60050.41</v>
      </c>
      <c r="G61" s="189">
        <f t="shared" si="1"/>
        <v>231.62301000000002</v>
      </c>
      <c r="H61" s="215">
        <v>141.4</v>
      </c>
      <c r="I61" s="215">
        <v>155.9</v>
      </c>
      <c r="J61" s="190">
        <f t="shared" si="2"/>
        <v>1091.3</v>
      </c>
      <c r="K61" s="190">
        <f t="shared" si="9"/>
        <v>1134.952</v>
      </c>
      <c r="L61" s="190">
        <f t="shared" si="9"/>
        <v>1180.3500799999999</v>
      </c>
      <c r="M61" s="232">
        <v>24114.92</v>
      </c>
      <c r="N61" s="189">
        <f t="shared" si="4"/>
        <v>93.014691428571425</v>
      </c>
      <c r="O61" s="233">
        <f t="shared" si="5"/>
        <v>169.68</v>
      </c>
      <c r="P61" s="233">
        <f t="shared" si="6"/>
        <v>187.08</v>
      </c>
      <c r="Q61" s="190">
        <f t="shared" si="7"/>
        <v>1187.76</v>
      </c>
      <c r="R61" s="227">
        <f t="shared" si="0"/>
        <v>108.83899935856319</v>
      </c>
      <c r="T61" s="296">
        <f t="shared" si="8"/>
        <v>989.80000000000007</v>
      </c>
    </row>
    <row r="62" spans="1:20" ht="38.25">
      <c r="A62" s="213" t="s">
        <v>2510</v>
      </c>
      <c r="B62" s="229" t="s">
        <v>2461</v>
      </c>
      <c r="C62" s="213" t="s">
        <v>2439</v>
      </c>
      <c r="D62" s="230">
        <v>11</v>
      </c>
      <c r="E62" s="226">
        <v>2.7E-2</v>
      </c>
      <c r="F62" s="231">
        <v>94364.93</v>
      </c>
      <c r="G62" s="189">
        <f t="shared" si="1"/>
        <v>231.62300999999997</v>
      </c>
      <c r="H62" s="215">
        <v>141.4</v>
      </c>
      <c r="I62" s="215">
        <v>155.9</v>
      </c>
      <c r="J62" s="190">
        <f t="shared" si="2"/>
        <v>1714.9</v>
      </c>
      <c r="K62" s="190">
        <f t="shared" si="9"/>
        <v>1783.4960000000001</v>
      </c>
      <c r="L62" s="190">
        <f t="shared" si="9"/>
        <v>1854.8358400000002</v>
      </c>
      <c r="M62" s="232">
        <v>37894.879999999997</v>
      </c>
      <c r="N62" s="189">
        <f t="shared" si="4"/>
        <v>93.014705454545464</v>
      </c>
      <c r="O62" s="233">
        <f t="shared" si="5"/>
        <v>169.68</v>
      </c>
      <c r="P62" s="233">
        <f t="shared" si="6"/>
        <v>187.08</v>
      </c>
      <c r="Q62" s="190">
        <f t="shared" si="7"/>
        <v>1866.48</v>
      </c>
      <c r="R62" s="227">
        <f t="shared" si="0"/>
        <v>108.83899935856319</v>
      </c>
      <c r="T62" s="296">
        <f t="shared" si="8"/>
        <v>1555.4</v>
      </c>
    </row>
    <row r="63" spans="1:20" ht="38.25">
      <c r="A63" s="213" t="s">
        <v>2511</v>
      </c>
      <c r="B63" s="229" t="s">
        <v>2461</v>
      </c>
      <c r="C63" s="213" t="s">
        <v>2439</v>
      </c>
      <c r="D63" s="230">
        <v>11</v>
      </c>
      <c r="E63" s="226">
        <v>2.7E-2</v>
      </c>
      <c r="F63" s="231">
        <v>94364.93</v>
      </c>
      <c r="G63" s="189">
        <f t="shared" si="1"/>
        <v>231.62300999999997</v>
      </c>
      <c r="H63" s="215">
        <v>141.4</v>
      </c>
      <c r="I63" s="215">
        <v>155.9</v>
      </c>
      <c r="J63" s="190">
        <f t="shared" si="2"/>
        <v>1714.9</v>
      </c>
      <c r="K63" s="190">
        <f t="shared" si="9"/>
        <v>1783.4960000000001</v>
      </c>
      <c r="L63" s="190">
        <f t="shared" si="9"/>
        <v>1854.8358400000002</v>
      </c>
      <c r="M63" s="232">
        <v>37894.879999999997</v>
      </c>
      <c r="N63" s="189">
        <f t="shared" si="4"/>
        <v>93.014705454545464</v>
      </c>
      <c r="O63" s="233">
        <f t="shared" si="5"/>
        <v>169.68</v>
      </c>
      <c r="P63" s="233">
        <f t="shared" si="6"/>
        <v>187.08</v>
      </c>
      <c r="Q63" s="190">
        <f t="shared" si="7"/>
        <v>1866.48</v>
      </c>
      <c r="R63" s="227">
        <f t="shared" si="0"/>
        <v>108.83899935856319</v>
      </c>
      <c r="T63" s="296">
        <f t="shared" si="8"/>
        <v>1555.4</v>
      </c>
    </row>
    <row r="64" spans="1:20" ht="38.25">
      <c r="A64" s="213" t="s">
        <v>2512</v>
      </c>
      <c r="B64" s="229" t="s">
        <v>2461</v>
      </c>
      <c r="C64" s="213" t="s">
        <v>2439</v>
      </c>
      <c r="D64" s="230">
        <v>11</v>
      </c>
      <c r="E64" s="226">
        <v>2.7E-2</v>
      </c>
      <c r="F64" s="231">
        <v>94364.93</v>
      </c>
      <c r="G64" s="189">
        <f t="shared" si="1"/>
        <v>231.62300999999997</v>
      </c>
      <c r="H64" s="215">
        <v>141.4</v>
      </c>
      <c r="I64" s="215">
        <v>155.9</v>
      </c>
      <c r="J64" s="190">
        <f t="shared" si="2"/>
        <v>1714.9</v>
      </c>
      <c r="K64" s="190">
        <f t="shared" si="9"/>
        <v>1783.4960000000001</v>
      </c>
      <c r="L64" s="190">
        <f t="shared" si="9"/>
        <v>1854.8358400000002</v>
      </c>
      <c r="M64" s="232">
        <v>37894.879999999997</v>
      </c>
      <c r="N64" s="189">
        <f t="shared" si="4"/>
        <v>93.014705454545464</v>
      </c>
      <c r="O64" s="233">
        <f t="shared" si="5"/>
        <v>169.68</v>
      </c>
      <c r="P64" s="233">
        <f t="shared" si="6"/>
        <v>187.08</v>
      </c>
      <c r="Q64" s="190">
        <f t="shared" si="7"/>
        <v>1866.48</v>
      </c>
      <c r="R64" s="227">
        <f t="shared" si="0"/>
        <v>108.83899935856319</v>
      </c>
      <c r="T64" s="296">
        <f t="shared" si="8"/>
        <v>1555.4</v>
      </c>
    </row>
    <row r="65" spans="1:20" ht="38.25">
      <c r="A65" s="213" t="s">
        <v>2513</v>
      </c>
      <c r="B65" s="229" t="s">
        <v>2461</v>
      </c>
      <c r="C65" s="213" t="s">
        <v>2439</v>
      </c>
      <c r="D65" s="230">
        <v>27</v>
      </c>
      <c r="E65" s="226">
        <v>2.7E-2</v>
      </c>
      <c r="F65" s="231">
        <v>231623.01</v>
      </c>
      <c r="G65" s="189">
        <f t="shared" si="1"/>
        <v>231.62301000000002</v>
      </c>
      <c r="H65" s="215">
        <v>141.4</v>
      </c>
      <c r="I65" s="215">
        <v>155.9</v>
      </c>
      <c r="J65" s="190">
        <f t="shared" si="2"/>
        <v>4209.3</v>
      </c>
      <c r="K65" s="190">
        <f t="shared" si="9"/>
        <v>4377.6720000000005</v>
      </c>
      <c r="L65" s="190">
        <f t="shared" si="9"/>
        <v>4552.7788800000008</v>
      </c>
      <c r="M65" s="232">
        <v>93014.68</v>
      </c>
      <c r="N65" s="189">
        <f t="shared" si="4"/>
        <v>93.014680000000013</v>
      </c>
      <c r="O65" s="233">
        <f t="shared" si="5"/>
        <v>169.68</v>
      </c>
      <c r="P65" s="233">
        <f t="shared" si="6"/>
        <v>187.08</v>
      </c>
      <c r="Q65" s="190">
        <f t="shared" si="7"/>
        <v>4581.3600000000006</v>
      </c>
      <c r="R65" s="227">
        <f t="shared" si="0"/>
        <v>108.83899935856319</v>
      </c>
      <c r="T65" s="296">
        <f t="shared" si="8"/>
        <v>3817.8</v>
      </c>
    </row>
    <row r="66" spans="1:20" ht="38.25">
      <c r="A66" s="213" t="s">
        <v>2514</v>
      </c>
      <c r="B66" s="229" t="s">
        <v>2461</v>
      </c>
      <c r="C66" s="213" t="s">
        <v>2439</v>
      </c>
      <c r="D66" s="230">
        <v>11</v>
      </c>
      <c r="E66" s="226">
        <v>2.7E-2</v>
      </c>
      <c r="F66" s="231">
        <v>94364.93</v>
      </c>
      <c r="G66" s="189">
        <f t="shared" si="1"/>
        <v>231.62300999999997</v>
      </c>
      <c r="H66" s="215">
        <v>141.4</v>
      </c>
      <c r="I66" s="215">
        <v>155.9</v>
      </c>
      <c r="J66" s="190">
        <f t="shared" si="2"/>
        <v>1714.9</v>
      </c>
      <c r="K66" s="190">
        <f t="shared" si="9"/>
        <v>1783.4960000000001</v>
      </c>
      <c r="L66" s="190">
        <f t="shared" si="9"/>
        <v>1854.8358400000002</v>
      </c>
      <c r="M66" s="232">
        <v>37894.879999999997</v>
      </c>
      <c r="N66" s="189">
        <f t="shared" si="4"/>
        <v>93.014705454545464</v>
      </c>
      <c r="O66" s="233">
        <f t="shared" si="5"/>
        <v>169.68</v>
      </c>
      <c r="P66" s="233">
        <f t="shared" si="6"/>
        <v>187.08</v>
      </c>
      <c r="Q66" s="190">
        <f t="shared" si="7"/>
        <v>1866.48</v>
      </c>
      <c r="R66" s="227">
        <f t="shared" si="0"/>
        <v>108.83899935856319</v>
      </c>
      <c r="T66" s="296">
        <f t="shared" si="8"/>
        <v>1555.4</v>
      </c>
    </row>
    <row r="67" spans="1:20" ht="38.25">
      <c r="A67" s="213" t="s">
        <v>2515</v>
      </c>
      <c r="B67" s="229" t="s">
        <v>2461</v>
      </c>
      <c r="C67" s="213" t="s">
        <v>2439</v>
      </c>
      <c r="D67" s="230">
        <v>11</v>
      </c>
      <c r="E67" s="226">
        <v>2.7E-2</v>
      </c>
      <c r="F67" s="231">
        <v>94364.93</v>
      </c>
      <c r="G67" s="189">
        <f t="shared" si="1"/>
        <v>231.62300999999997</v>
      </c>
      <c r="H67" s="215">
        <v>141.4</v>
      </c>
      <c r="I67" s="215">
        <v>155.9</v>
      </c>
      <c r="J67" s="190">
        <f t="shared" si="2"/>
        <v>1714.9</v>
      </c>
      <c r="K67" s="190">
        <f t="shared" si="9"/>
        <v>1783.4960000000001</v>
      </c>
      <c r="L67" s="190">
        <f t="shared" si="9"/>
        <v>1854.8358400000002</v>
      </c>
      <c r="M67" s="232">
        <v>37894.879999999997</v>
      </c>
      <c r="N67" s="189">
        <f t="shared" si="4"/>
        <v>93.014705454545464</v>
      </c>
      <c r="O67" s="233">
        <f t="shared" si="5"/>
        <v>169.68</v>
      </c>
      <c r="P67" s="233">
        <f t="shared" si="6"/>
        <v>187.08</v>
      </c>
      <c r="Q67" s="190">
        <f t="shared" si="7"/>
        <v>1866.48</v>
      </c>
      <c r="R67" s="227">
        <f t="shared" ref="R67:R130" si="10">Q67/J67*100</f>
        <v>108.83899935856319</v>
      </c>
      <c r="T67" s="296">
        <f t="shared" si="8"/>
        <v>1555.4</v>
      </c>
    </row>
    <row r="68" spans="1:20" ht="38.25">
      <c r="A68" s="213" t="s">
        <v>2516</v>
      </c>
      <c r="B68" s="229" t="s">
        <v>2517</v>
      </c>
      <c r="C68" s="213" t="s">
        <v>2439</v>
      </c>
      <c r="D68" s="230">
        <v>165</v>
      </c>
      <c r="E68" s="226">
        <v>2.7E-2</v>
      </c>
      <c r="F68" s="231">
        <v>1415473.95</v>
      </c>
      <c r="G68" s="189">
        <f t="shared" ref="G68:G131" si="11">F68*E68/D68</f>
        <v>231.62300999999997</v>
      </c>
      <c r="H68" s="215">
        <v>141.4</v>
      </c>
      <c r="I68" s="215">
        <v>155.9</v>
      </c>
      <c r="J68" s="190">
        <f t="shared" ref="J68:J131" si="12">IF(G68&gt;I68,D68*I68,IF(H68&gt;G68,D68*H68, IF(I68&gt;G68&gt;H68,D68*G68)))</f>
        <v>25723.5</v>
      </c>
      <c r="K68" s="190">
        <f t="shared" si="9"/>
        <v>26752.44</v>
      </c>
      <c r="L68" s="190">
        <f t="shared" si="9"/>
        <v>27822.5376</v>
      </c>
      <c r="M68" s="232">
        <v>568423.06000000006</v>
      </c>
      <c r="N68" s="189">
        <f t="shared" ref="N68:N131" si="13">M68*2.7%/D68</f>
        <v>93.014682545454562</v>
      </c>
      <c r="O68" s="233">
        <f t="shared" ref="O68:O131" si="14">SUM(H68,H68*20%)</f>
        <v>169.68</v>
      </c>
      <c r="P68" s="233">
        <f t="shared" ref="P68:P131" si="15">SUM(I68,I68*20%)</f>
        <v>187.08</v>
      </c>
      <c r="Q68" s="190">
        <f t="shared" ref="Q68:Q131" si="16">IF(N68&gt;P68,D68*P68,IF(O68&gt;N68,D68*O68, IF(P68&gt;N68&gt;O68,D68*N68)))</f>
        <v>27997.200000000001</v>
      </c>
      <c r="R68" s="227">
        <f t="shared" si="10"/>
        <v>108.83899935856319</v>
      </c>
      <c r="T68" s="296">
        <f t="shared" ref="T68:T131" si="17">IF(N68&gt;I68,D68*I68,IF(H68&gt;N68,D68*H68, IF(I68&gt;G68&gt;H68,D68*G68)))</f>
        <v>23331</v>
      </c>
    </row>
    <row r="69" spans="1:20" ht="38.25">
      <c r="A69" s="213" t="s">
        <v>2518</v>
      </c>
      <c r="B69" s="229" t="s">
        <v>2461</v>
      </c>
      <c r="C69" s="213" t="s">
        <v>2439</v>
      </c>
      <c r="D69" s="230">
        <v>25</v>
      </c>
      <c r="E69" s="226">
        <v>2.7E-2</v>
      </c>
      <c r="F69" s="231">
        <v>214465.75</v>
      </c>
      <c r="G69" s="189">
        <f t="shared" si="11"/>
        <v>231.62300999999999</v>
      </c>
      <c r="H69" s="215">
        <v>141.4</v>
      </c>
      <c r="I69" s="215">
        <v>155.9</v>
      </c>
      <c r="J69" s="190">
        <f t="shared" si="12"/>
        <v>3897.5</v>
      </c>
      <c r="K69" s="190">
        <f t="shared" si="9"/>
        <v>4053.4</v>
      </c>
      <c r="L69" s="190">
        <f t="shared" si="9"/>
        <v>4215.5360000000001</v>
      </c>
      <c r="M69" s="232">
        <v>86124.7</v>
      </c>
      <c r="N69" s="189">
        <f t="shared" si="13"/>
        <v>93.014675999999994</v>
      </c>
      <c r="O69" s="233">
        <f t="shared" si="14"/>
        <v>169.68</v>
      </c>
      <c r="P69" s="233">
        <f t="shared" si="15"/>
        <v>187.08</v>
      </c>
      <c r="Q69" s="190">
        <f t="shared" si="16"/>
        <v>4242</v>
      </c>
      <c r="R69" s="227">
        <f t="shared" si="10"/>
        <v>108.83899935856319</v>
      </c>
      <c r="T69" s="296">
        <f t="shared" si="17"/>
        <v>3535</v>
      </c>
    </row>
    <row r="70" spans="1:20" ht="38.25">
      <c r="A70" s="213" t="s">
        <v>2519</v>
      </c>
      <c r="B70" s="229" t="s">
        <v>2461</v>
      </c>
      <c r="C70" s="213" t="s">
        <v>2439</v>
      </c>
      <c r="D70" s="230">
        <v>11</v>
      </c>
      <c r="E70" s="226">
        <v>2.7E-2</v>
      </c>
      <c r="F70" s="231">
        <v>94364.93</v>
      </c>
      <c r="G70" s="189">
        <f t="shared" si="11"/>
        <v>231.62300999999997</v>
      </c>
      <c r="H70" s="215">
        <v>141.4</v>
      </c>
      <c r="I70" s="215">
        <v>155.9</v>
      </c>
      <c r="J70" s="190">
        <f t="shared" si="12"/>
        <v>1714.9</v>
      </c>
      <c r="K70" s="190">
        <f t="shared" si="9"/>
        <v>1783.4960000000001</v>
      </c>
      <c r="L70" s="190">
        <f t="shared" si="9"/>
        <v>1854.8358400000002</v>
      </c>
      <c r="M70" s="232">
        <v>37894.879999999997</v>
      </c>
      <c r="N70" s="189">
        <f t="shared" si="13"/>
        <v>93.014705454545464</v>
      </c>
      <c r="O70" s="233">
        <f t="shared" si="14"/>
        <v>169.68</v>
      </c>
      <c r="P70" s="233">
        <f t="shared" si="15"/>
        <v>187.08</v>
      </c>
      <c r="Q70" s="190">
        <f t="shared" si="16"/>
        <v>1866.48</v>
      </c>
      <c r="R70" s="227">
        <f t="shared" si="10"/>
        <v>108.83899935856319</v>
      </c>
      <c r="T70" s="296">
        <f t="shared" si="17"/>
        <v>1555.4</v>
      </c>
    </row>
    <row r="71" spans="1:20" ht="38.25">
      <c r="A71" s="213" t="s">
        <v>2520</v>
      </c>
      <c r="B71" s="229" t="s">
        <v>2461</v>
      </c>
      <c r="C71" s="213" t="s">
        <v>2439</v>
      </c>
      <c r="D71" s="230">
        <v>11</v>
      </c>
      <c r="E71" s="226">
        <v>2.7E-2</v>
      </c>
      <c r="F71" s="231">
        <v>94364.93</v>
      </c>
      <c r="G71" s="189">
        <f t="shared" si="11"/>
        <v>231.62300999999997</v>
      </c>
      <c r="H71" s="215">
        <v>141.4</v>
      </c>
      <c r="I71" s="215">
        <v>155.9</v>
      </c>
      <c r="J71" s="190">
        <f t="shared" si="12"/>
        <v>1714.9</v>
      </c>
      <c r="K71" s="190">
        <f t="shared" si="9"/>
        <v>1783.4960000000001</v>
      </c>
      <c r="L71" s="190">
        <f t="shared" si="9"/>
        <v>1854.8358400000002</v>
      </c>
      <c r="M71" s="232">
        <v>37894.879999999997</v>
      </c>
      <c r="N71" s="189">
        <f t="shared" si="13"/>
        <v>93.014705454545464</v>
      </c>
      <c r="O71" s="233">
        <f t="shared" si="14"/>
        <v>169.68</v>
      </c>
      <c r="P71" s="233">
        <f t="shared" si="15"/>
        <v>187.08</v>
      </c>
      <c r="Q71" s="190">
        <f t="shared" si="16"/>
        <v>1866.48</v>
      </c>
      <c r="R71" s="227">
        <f t="shared" si="10"/>
        <v>108.83899935856319</v>
      </c>
      <c r="T71" s="296">
        <f t="shared" si="17"/>
        <v>1555.4</v>
      </c>
    </row>
    <row r="72" spans="1:20" ht="38.25">
      <c r="A72" s="213" t="s">
        <v>2521</v>
      </c>
      <c r="B72" s="229" t="s">
        <v>2461</v>
      </c>
      <c r="C72" s="213" t="s">
        <v>2439</v>
      </c>
      <c r="D72" s="230">
        <v>11</v>
      </c>
      <c r="E72" s="226">
        <v>2.7E-2</v>
      </c>
      <c r="F72" s="231">
        <v>94364.93</v>
      </c>
      <c r="G72" s="189">
        <f t="shared" si="11"/>
        <v>231.62300999999997</v>
      </c>
      <c r="H72" s="215">
        <v>141.4</v>
      </c>
      <c r="I72" s="215">
        <v>155.9</v>
      </c>
      <c r="J72" s="190">
        <f t="shared" si="12"/>
        <v>1714.9</v>
      </c>
      <c r="K72" s="190">
        <f t="shared" si="9"/>
        <v>1783.4960000000001</v>
      </c>
      <c r="L72" s="190">
        <f t="shared" si="9"/>
        <v>1854.8358400000002</v>
      </c>
      <c r="M72" s="232">
        <v>37894.879999999997</v>
      </c>
      <c r="N72" s="189">
        <f t="shared" si="13"/>
        <v>93.014705454545464</v>
      </c>
      <c r="O72" s="233">
        <f t="shared" si="14"/>
        <v>169.68</v>
      </c>
      <c r="P72" s="233">
        <f t="shared" si="15"/>
        <v>187.08</v>
      </c>
      <c r="Q72" s="190">
        <f t="shared" si="16"/>
        <v>1866.48</v>
      </c>
      <c r="R72" s="227">
        <f t="shared" si="10"/>
        <v>108.83899935856319</v>
      </c>
      <c r="T72" s="296">
        <f t="shared" si="17"/>
        <v>1555.4</v>
      </c>
    </row>
    <row r="73" spans="1:20" ht="38.25">
      <c r="A73" s="213" t="s">
        <v>2522</v>
      </c>
      <c r="B73" s="229" t="s">
        <v>2461</v>
      </c>
      <c r="C73" s="213" t="s">
        <v>2439</v>
      </c>
      <c r="D73" s="230">
        <v>22</v>
      </c>
      <c r="E73" s="226">
        <v>2.7E-2</v>
      </c>
      <c r="F73" s="231">
        <v>188729.86</v>
      </c>
      <c r="G73" s="189">
        <f t="shared" si="11"/>
        <v>231.62300999999997</v>
      </c>
      <c r="H73" s="215">
        <v>141.4</v>
      </c>
      <c r="I73" s="215">
        <v>155.9</v>
      </c>
      <c r="J73" s="190">
        <f t="shared" si="12"/>
        <v>3429.8</v>
      </c>
      <c r="K73" s="190">
        <f t="shared" si="9"/>
        <v>3566.9920000000002</v>
      </c>
      <c r="L73" s="190">
        <f t="shared" si="9"/>
        <v>3709.6716800000004</v>
      </c>
      <c r="M73" s="232">
        <v>75789.740000000005</v>
      </c>
      <c r="N73" s="189">
        <f t="shared" si="13"/>
        <v>93.014680909090927</v>
      </c>
      <c r="O73" s="233">
        <f t="shared" si="14"/>
        <v>169.68</v>
      </c>
      <c r="P73" s="233">
        <f t="shared" si="15"/>
        <v>187.08</v>
      </c>
      <c r="Q73" s="190">
        <f t="shared" si="16"/>
        <v>3732.96</v>
      </c>
      <c r="R73" s="227">
        <f t="shared" si="10"/>
        <v>108.83899935856319</v>
      </c>
      <c r="T73" s="296">
        <f t="shared" si="17"/>
        <v>3110.8</v>
      </c>
    </row>
    <row r="74" spans="1:20" ht="38.25">
      <c r="A74" s="213" t="s">
        <v>2523</v>
      </c>
      <c r="B74" s="229" t="s">
        <v>2461</v>
      </c>
      <c r="C74" s="213" t="s">
        <v>2439</v>
      </c>
      <c r="D74" s="230">
        <v>11</v>
      </c>
      <c r="E74" s="226">
        <v>2.7E-2</v>
      </c>
      <c r="F74" s="231">
        <v>94364.93</v>
      </c>
      <c r="G74" s="189">
        <f t="shared" si="11"/>
        <v>231.62300999999997</v>
      </c>
      <c r="H74" s="215">
        <v>141.4</v>
      </c>
      <c r="I74" s="215">
        <v>155.9</v>
      </c>
      <c r="J74" s="190">
        <f t="shared" si="12"/>
        <v>1714.9</v>
      </c>
      <c r="K74" s="190">
        <f t="shared" si="9"/>
        <v>1783.4960000000001</v>
      </c>
      <c r="L74" s="190">
        <f t="shared" si="9"/>
        <v>1854.8358400000002</v>
      </c>
      <c r="M74" s="232">
        <v>37894.879999999997</v>
      </c>
      <c r="N74" s="189">
        <f t="shared" si="13"/>
        <v>93.014705454545464</v>
      </c>
      <c r="O74" s="233">
        <f t="shared" si="14"/>
        <v>169.68</v>
      </c>
      <c r="P74" s="233">
        <f t="shared" si="15"/>
        <v>187.08</v>
      </c>
      <c r="Q74" s="190">
        <f t="shared" si="16"/>
        <v>1866.48</v>
      </c>
      <c r="R74" s="227">
        <f t="shared" si="10"/>
        <v>108.83899935856319</v>
      </c>
      <c r="T74" s="296">
        <f t="shared" si="17"/>
        <v>1555.4</v>
      </c>
    </row>
    <row r="75" spans="1:20" ht="38.25">
      <c r="A75" s="213" t="s">
        <v>2524</v>
      </c>
      <c r="B75" s="229" t="s">
        <v>2461</v>
      </c>
      <c r="C75" s="213" t="s">
        <v>2439</v>
      </c>
      <c r="D75" s="230">
        <v>11</v>
      </c>
      <c r="E75" s="226">
        <v>2.7E-2</v>
      </c>
      <c r="F75" s="231">
        <v>94364.93</v>
      </c>
      <c r="G75" s="189">
        <f t="shared" si="11"/>
        <v>231.62300999999997</v>
      </c>
      <c r="H75" s="215">
        <v>141.4</v>
      </c>
      <c r="I75" s="215">
        <v>155.9</v>
      </c>
      <c r="J75" s="190">
        <f t="shared" si="12"/>
        <v>1714.9</v>
      </c>
      <c r="K75" s="190">
        <f t="shared" si="9"/>
        <v>1783.4960000000001</v>
      </c>
      <c r="L75" s="190">
        <f t="shared" si="9"/>
        <v>1854.8358400000002</v>
      </c>
      <c r="M75" s="232">
        <v>37894.879999999997</v>
      </c>
      <c r="N75" s="189">
        <f t="shared" si="13"/>
        <v>93.014705454545464</v>
      </c>
      <c r="O75" s="233">
        <f t="shared" si="14"/>
        <v>169.68</v>
      </c>
      <c r="P75" s="233">
        <f t="shared" si="15"/>
        <v>187.08</v>
      </c>
      <c r="Q75" s="190">
        <f t="shared" si="16"/>
        <v>1866.48</v>
      </c>
      <c r="R75" s="227">
        <f t="shared" si="10"/>
        <v>108.83899935856319</v>
      </c>
      <c r="T75" s="296">
        <f t="shared" si="17"/>
        <v>1555.4</v>
      </c>
    </row>
    <row r="76" spans="1:20" ht="38.25">
      <c r="A76" s="213" t="s">
        <v>2525</v>
      </c>
      <c r="B76" s="229" t="s">
        <v>2461</v>
      </c>
      <c r="C76" s="213" t="s">
        <v>2439</v>
      </c>
      <c r="D76" s="230">
        <v>20</v>
      </c>
      <c r="E76" s="226">
        <v>2.7E-2</v>
      </c>
      <c r="F76" s="231">
        <v>171572.6</v>
      </c>
      <c r="G76" s="189">
        <f t="shared" si="11"/>
        <v>231.62301000000002</v>
      </c>
      <c r="H76" s="215">
        <v>141.4</v>
      </c>
      <c r="I76" s="215">
        <v>155.9</v>
      </c>
      <c r="J76" s="190">
        <f t="shared" si="12"/>
        <v>3118</v>
      </c>
      <c r="K76" s="190">
        <f t="shared" si="9"/>
        <v>3242.72</v>
      </c>
      <c r="L76" s="190">
        <f t="shared" si="9"/>
        <v>3372.4287999999997</v>
      </c>
      <c r="M76" s="232">
        <v>68899.759999999995</v>
      </c>
      <c r="N76" s="189">
        <f t="shared" si="13"/>
        <v>93.014676000000009</v>
      </c>
      <c r="O76" s="233">
        <f t="shared" si="14"/>
        <v>169.68</v>
      </c>
      <c r="P76" s="233">
        <f t="shared" si="15"/>
        <v>187.08</v>
      </c>
      <c r="Q76" s="190">
        <f t="shared" si="16"/>
        <v>3393.6000000000004</v>
      </c>
      <c r="R76" s="227">
        <f t="shared" si="10"/>
        <v>108.8389993585632</v>
      </c>
      <c r="T76" s="296">
        <f t="shared" si="17"/>
        <v>2828</v>
      </c>
    </row>
    <row r="77" spans="1:20" ht="38.25">
      <c r="A77" s="213" t="s">
        <v>2526</v>
      </c>
      <c r="B77" s="229" t="s">
        <v>2461</v>
      </c>
      <c r="C77" s="213" t="s">
        <v>2439</v>
      </c>
      <c r="D77" s="230">
        <v>11</v>
      </c>
      <c r="E77" s="226">
        <v>2.7E-2</v>
      </c>
      <c r="F77" s="231">
        <v>94364.93</v>
      </c>
      <c r="G77" s="189">
        <f t="shared" si="11"/>
        <v>231.62300999999997</v>
      </c>
      <c r="H77" s="215">
        <v>141.4</v>
      </c>
      <c r="I77" s="215">
        <v>155.9</v>
      </c>
      <c r="J77" s="190">
        <f t="shared" si="12"/>
        <v>1714.9</v>
      </c>
      <c r="K77" s="190">
        <f t="shared" si="9"/>
        <v>1783.4960000000001</v>
      </c>
      <c r="L77" s="190">
        <f t="shared" si="9"/>
        <v>1854.8358400000002</v>
      </c>
      <c r="M77" s="232">
        <v>37894.879999999997</v>
      </c>
      <c r="N77" s="189">
        <f t="shared" si="13"/>
        <v>93.014705454545464</v>
      </c>
      <c r="O77" s="233">
        <f t="shared" si="14"/>
        <v>169.68</v>
      </c>
      <c r="P77" s="233">
        <f t="shared" si="15"/>
        <v>187.08</v>
      </c>
      <c r="Q77" s="190">
        <f t="shared" si="16"/>
        <v>1866.48</v>
      </c>
      <c r="R77" s="227">
        <f t="shared" si="10"/>
        <v>108.83899935856319</v>
      </c>
      <c r="T77" s="296">
        <f t="shared" si="17"/>
        <v>1555.4</v>
      </c>
    </row>
    <row r="78" spans="1:20" ht="38.25">
      <c r="A78" s="213" t="s">
        <v>2527</v>
      </c>
      <c r="B78" s="229" t="s">
        <v>2461</v>
      </c>
      <c r="C78" s="213" t="s">
        <v>2439</v>
      </c>
      <c r="D78" s="230">
        <v>11</v>
      </c>
      <c r="E78" s="226">
        <v>2.7E-2</v>
      </c>
      <c r="F78" s="231">
        <v>94364.93</v>
      </c>
      <c r="G78" s="189">
        <f t="shared" si="11"/>
        <v>231.62300999999997</v>
      </c>
      <c r="H78" s="215">
        <v>141.4</v>
      </c>
      <c r="I78" s="215">
        <v>155.9</v>
      </c>
      <c r="J78" s="190">
        <f t="shared" si="12"/>
        <v>1714.9</v>
      </c>
      <c r="K78" s="190">
        <f t="shared" si="9"/>
        <v>1783.4960000000001</v>
      </c>
      <c r="L78" s="190">
        <f t="shared" si="9"/>
        <v>1854.8358400000002</v>
      </c>
      <c r="M78" s="232">
        <v>37894.879999999997</v>
      </c>
      <c r="N78" s="189">
        <f t="shared" si="13"/>
        <v>93.014705454545464</v>
      </c>
      <c r="O78" s="233">
        <f t="shared" si="14"/>
        <v>169.68</v>
      </c>
      <c r="P78" s="233">
        <f t="shared" si="15"/>
        <v>187.08</v>
      </c>
      <c r="Q78" s="190">
        <f t="shared" si="16"/>
        <v>1866.48</v>
      </c>
      <c r="R78" s="227">
        <f t="shared" si="10"/>
        <v>108.83899935856319</v>
      </c>
      <c r="T78" s="296">
        <f t="shared" si="17"/>
        <v>1555.4</v>
      </c>
    </row>
    <row r="79" spans="1:20" ht="38.25">
      <c r="A79" s="213" t="s">
        <v>2528</v>
      </c>
      <c r="B79" s="229" t="s">
        <v>2461</v>
      </c>
      <c r="C79" s="213" t="s">
        <v>2439</v>
      </c>
      <c r="D79" s="230">
        <v>11</v>
      </c>
      <c r="E79" s="226">
        <v>2.7E-2</v>
      </c>
      <c r="F79" s="231">
        <v>94364.93</v>
      </c>
      <c r="G79" s="189">
        <f t="shared" si="11"/>
        <v>231.62300999999997</v>
      </c>
      <c r="H79" s="215">
        <v>141.4</v>
      </c>
      <c r="I79" s="215">
        <v>155.9</v>
      </c>
      <c r="J79" s="190">
        <f t="shared" si="12"/>
        <v>1714.9</v>
      </c>
      <c r="K79" s="190">
        <f t="shared" si="9"/>
        <v>1783.4960000000001</v>
      </c>
      <c r="L79" s="190">
        <f t="shared" si="9"/>
        <v>1854.8358400000002</v>
      </c>
      <c r="M79" s="232">
        <v>37894.879999999997</v>
      </c>
      <c r="N79" s="189">
        <f t="shared" si="13"/>
        <v>93.014705454545464</v>
      </c>
      <c r="O79" s="233">
        <f t="shared" si="14"/>
        <v>169.68</v>
      </c>
      <c r="P79" s="233">
        <f t="shared" si="15"/>
        <v>187.08</v>
      </c>
      <c r="Q79" s="190">
        <f t="shared" si="16"/>
        <v>1866.48</v>
      </c>
      <c r="R79" s="227">
        <f t="shared" si="10"/>
        <v>108.83899935856319</v>
      </c>
      <c r="T79" s="296">
        <f t="shared" si="17"/>
        <v>1555.4</v>
      </c>
    </row>
    <row r="80" spans="1:20" ht="38.25">
      <c r="A80" s="213" t="s">
        <v>2529</v>
      </c>
      <c r="B80" s="229" t="s">
        <v>2461</v>
      </c>
      <c r="C80" s="213" t="s">
        <v>2439</v>
      </c>
      <c r="D80" s="230">
        <v>27</v>
      </c>
      <c r="E80" s="226">
        <v>2.7E-2</v>
      </c>
      <c r="F80" s="231">
        <v>231623.01</v>
      </c>
      <c r="G80" s="189">
        <f t="shared" si="11"/>
        <v>231.62301000000002</v>
      </c>
      <c r="H80" s="215">
        <v>141.4</v>
      </c>
      <c r="I80" s="215">
        <v>155.9</v>
      </c>
      <c r="J80" s="190">
        <f t="shared" si="12"/>
        <v>4209.3</v>
      </c>
      <c r="K80" s="190">
        <f t="shared" si="9"/>
        <v>4377.6720000000005</v>
      </c>
      <c r="L80" s="190">
        <f t="shared" si="9"/>
        <v>4552.7788800000008</v>
      </c>
      <c r="M80" s="232">
        <v>93014.68</v>
      </c>
      <c r="N80" s="189">
        <f t="shared" si="13"/>
        <v>93.014680000000013</v>
      </c>
      <c r="O80" s="233">
        <f t="shared" si="14"/>
        <v>169.68</v>
      </c>
      <c r="P80" s="233">
        <f t="shared" si="15"/>
        <v>187.08</v>
      </c>
      <c r="Q80" s="190">
        <f t="shared" si="16"/>
        <v>4581.3600000000006</v>
      </c>
      <c r="R80" s="227">
        <f t="shared" si="10"/>
        <v>108.83899935856319</v>
      </c>
      <c r="T80" s="296">
        <f t="shared" si="17"/>
        <v>3817.8</v>
      </c>
    </row>
    <row r="81" spans="1:20" ht="38.25">
      <c r="A81" s="213" t="s">
        <v>2530</v>
      </c>
      <c r="B81" s="229" t="s">
        <v>2461</v>
      </c>
      <c r="C81" s="213" t="s">
        <v>2439</v>
      </c>
      <c r="D81" s="230">
        <v>11</v>
      </c>
      <c r="E81" s="226">
        <v>2.7E-2</v>
      </c>
      <c r="F81" s="231">
        <v>94364.93</v>
      </c>
      <c r="G81" s="189">
        <f t="shared" si="11"/>
        <v>231.62300999999997</v>
      </c>
      <c r="H81" s="215">
        <v>141.4</v>
      </c>
      <c r="I81" s="215">
        <v>155.9</v>
      </c>
      <c r="J81" s="190">
        <f t="shared" si="12"/>
        <v>1714.9</v>
      </c>
      <c r="K81" s="190">
        <f t="shared" si="9"/>
        <v>1783.4960000000001</v>
      </c>
      <c r="L81" s="190">
        <f t="shared" si="9"/>
        <v>1854.8358400000002</v>
      </c>
      <c r="M81" s="232">
        <v>37894.879999999997</v>
      </c>
      <c r="N81" s="189">
        <f t="shared" si="13"/>
        <v>93.014705454545464</v>
      </c>
      <c r="O81" s="233">
        <f t="shared" si="14"/>
        <v>169.68</v>
      </c>
      <c r="P81" s="233">
        <f t="shared" si="15"/>
        <v>187.08</v>
      </c>
      <c r="Q81" s="190">
        <f t="shared" si="16"/>
        <v>1866.48</v>
      </c>
      <c r="R81" s="227">
        <f t="shared" si="10"/>
        <v>108.83899935856319</v>
      </c>
      <c r="T81" s="296">
        <f t="shared" si="17"/>
        <v>1555.4</v>
      </c>
    </row>
    <row r="82" spans="1:20" ht="38.25">
      <c r="A82" s="213" t="s">
        <v>2531</v>
      </c>
      <c r="B82" s="229" t="s">
        <v>2461</v>
      </c>
      <c r="C82" s="213" t="s">
        <v>2439</v>
      </c>
      <c r="D82" s="230">
        <v>20</v>
      </c>
      <c r="E82" s="226">
        <v>2.7E-2</v>
      </c>
      <c r="F82" s="231">
        <v>171572.6</v>
      </c>
      <c r="G82" s="189">
        <f t="shared" si="11"/>
        <v>231.62301000000002</v>
      </c>
      <c r="H82" s="215">
        <v>141.4</v>
      </c>
      <c r="I82" s="215">
        <v>155.9</v>
      </c>
      <c r="J82" s="190">
        <f t="shared" si="12"/>
        <v>3118</v>
      </c>
      <c r="K82" s="190">
        <f t="shared" si="9"/>
        <v>3242.72</v>
      </c>
      <c r="L82" s="190">
        <f t="shared" si="9"/>
        <v>3372.4287999999997</v>
      </c>
      <c r="M82" s="232">
        <v>68899.759999999995</v>
      </c>
      <c r="N82" s="189">
        <f t="shared" si="13"/>
        <v>93.014676000000009</v>
      </c>
      <c r="O82" s="233">
        <f t="shared" si="14"/>
        <v>169.68</v>
      </c>
      <c r="P82" s="233">
        <f t="shared" si="15"/>
        <v>187.08</v>
      </c>
      <c r="Q82" s="190">
        <f t="shared" si="16"/>
        <v>3393.6000000000004</v>
      </c>
      <c r="R82" s="227">
        <f t="shared" si="10"/>
        <v>108.8389993585632</v>
      </c>
      <c r="T82" s="296">
        <f t="shared" si="17"/>
        <v>2828</v>
      </c>
    </row>
    <row r="83" spans="1:20" ht="38.25">
      <c r="A83" s="213" t="s">
        <v>2532</v>
      </c>
      <c r="B83" s="229" t="s">
        <v>2461</v>
      </c>
      <c r="C83" s="213" t="s">
        <v>2439</v>
      </c>
      <c r="D83" s="230">
        <v>11</v>
      </c>
      <c r="E83" s="226">
        <v>2.7E-2</v>
      </c>
      <c r="F83" s="231">
        <v>94364.93</v>
      </c>
      <c r="G83" s="189">
        <f t="shared" si="11"/>
        <v>231.62300999999997</v>
      </c>
      <c r="H83" s="215">
        <v>141.4</v>
      </c>
      <c r="I83" s="215">
        <v>155.9</v>
      </c>
      <c r="J83" s="190">
        <f t="shared" si="12"/>
        <v>1714.9</v>
      </c>
      <c r="K83" s="190">
        <f t="shared" si="9"/>
        <v>1783.4960000000001</v>
      </c>
      <c r="L83" s="190">
        <f t="shared" si="9"/>
        <v>1854.8358400000002</v>
      </c>
      <c r="M83" s="232">
        <v>37894.879999999997</v>
      </c>
      <c r="N83" s="189">
        <f t="shared" si="13"/>
        <v>93.014705454545464</v>
      </c>
      <c r="O83" s="233">
        <f t="shared" si="14"/>
        <v>169.68</v>
      </c>
      <c r="P83" s="233">
        <f t="shared" si="15"/>
        <v>187.08</v>
      </c>
      <c r="Q83" s="190">
        <f t="shared" si="16"/>
        <v>1866.48</v>
      </c>
      <c r="R83" s="227">
        <f t="shared" si="10"/>
        <v>108.83899935856319</v>
      </c>
      <c r="T83" s="296">
        <f t="shared" si="17"/>
        <v>1555.4</v>
      </c>
    </row>
    <row r="84" spans="1:20" ht="38.25">
      <c r="A84" s="213" t="s">
        <v>2533</v>
      </c>
      <c r="B84" s="229" t="s">
        <v>2461</v>
      </c>
      <c r="C84" s="213" t="s">
        <v>2439</v>
      </c>
      <c r="D84" s="230">
        <v>20</v>
      </c>
      <c r="E84" s="226">
        <v>2.7E-2</v>
      </c>
      <c r="F84" s="231">
        <v>171572.6</v>
      </c>
      <c r="G84" s="189">
        <f t="shared" si="11"/>
        <v>231.62301000000002</v>
      </c>
      <c r="H84" s="215">
        <v>141.4</v>
      </c>
      <c r="I84" s="215">
        <v>155.9</v>
      </c>
      <c r="J84" s="190">
        <f t="shared" si="12"/>
        <v>3118</v>
      </c>
      <c r="K84" s="190">
        <f t="shared" ref="K84:L147" si="18">SUM(J84,J84*4%)</f>
        <v>3242.72</v>
      </c>
      <c r="L84" s="190">
        <f t="shared" si="18"/>
        <v>3372.4287999999997</v>
      </c>
      <c r="M84" s="232">
        <v>68899.759999999995</v>
      </c>
      <c r="N84" s="189">
        <f t="shared" si="13"/>
        <v>93.014676000000009</v>
      </c>
      <c r="O84" s="233">
        <f t="shared" si="14"/>
        <v>169.68</v>
      </c>
      <c r="P84" s="233">
        <f t="shared" si="15"/>
        <v>187.08</v>
      </c>
      <c r="Q84" s="190">
        <f t="shared" si="16"/>
        <v>3393.6000000000004</v>
      </c>
      <c r="R84" s="227">
        <f t="shared" si="10"/>
        <v>108.8389993585632</v>
      </c>
      <c r="T84" s="296">
        <f t="shared" si="17"/>
        <v>2828</v>
      </c>
    </row>
    <row r="85" spans="1:20" ht="38.25">
      <c r="A85" s="213" t="s">
        <v>2534</v>
      </c>
      <c r="B85" s="229" t="s">
        <v>2461</v>
      </c>
      <c r="C85" s="213" t="s">
        <v>2439</v>
      </c>
      <c r="D85" s="230">
        <v>21</v>
      </c>
      <c r="E85" s="226">
        <v>2.7E-2</v>
      </c>
      <c r="F85" s="231">
        <v>180151.23</v>
      </c>
      <c r="G85" s="189">
        <f t="shared" si="11"/>
        <v>231.62300999999999</v>
      </c>
      <c r="H85" s="215">
        <v>141.4</v>
      </c>
      <c r="I85" s="215">
        <v>155.9</v>
      </c>
      <c r="J85" s="190">
        <f t="shared" si="12"/>
        <v>3273.9</v>
      </c>
      <c r="K85" s="190">
        <f t="shared" si="18"/>
        <v>3404.8560000000002</v>
      </c>
      <c r="L85" s="190">
        <f t="shared" si="18"/>
        <v>3541.05024</v>
      </c>
      <c r="M85" s="232">
        <v>72344.759999999995</v>
      </c>
      <c r="N85" s="189">
        <f t="shared" si="13"/>
        <v>93.014691428571425</v>
      </c>
      <c r="O85" s="233">
        <f t="shared" si="14"/>
        <v>169.68</v>
      </c>
      <c r="P85" s="233">
        <f t="shared" si="15"/>
        <v>187.08</v>
      </c>
      <c r="Q85" s="190">
        <f t="shared" si="16"/>
        <v>3563.28</v>
      </c>
      <c r="R85" s="227">
        <f t="shared" si="10"/>
        <v>108.83899935856319</v>
      </c>
      <c r="T85" s="296">
        <f t="shared" si="17"/>
        <v>2969.4</v>
      </c>
    </row>
    <row r="86" spans="1:20" ht="38.25">
      <c r="A86" s="213" t="s">
        <v>2535</v>
      </c>
      <c r="B86" s="229" t="s">
        <v>2461</v>
      </c>
      <c r="C86" s="213" t="s">
        <v>2439</v>
      </c>
      <c r="D86" s="230">
        <v>11</v>
      </c>
      <c r="E86" s="226">
        <v>2.7E-2</v>
      </c>
      <c r="F86" s="231">
        <v>94364.93</v>
      </c>
      <c r="G86" s="189">
        <f t="shared" si="11"/>
        <v>231.62300999999997</v>
      </c>
      <c r="H86" s="215">
        <v>141.4</v>
      </c>
      <c r="I86" s="215">
        <v>155.9</v>
      </c>
      <c r="J86" s="190">
        <f t="shared" si="12"/>
        <v>1714.9</v>
      </c>
      <c r="K86" s="190">
        <f t="shared" si="18"/>
        <v>1783.4960000000001</v>
      </c>
      <c r="L86" s="190">
        <f t="shared" si="18"/>
        <v>1854.8358400000002</v>
      </c>
      <c r="M86" s="232">
        <v>37894.879999999997</v>
      </c>
      <c r="N86" s="189">
        <f t="shared" si="13"/>
        <v>93.014705454545464</v>
      </c>
      <c r="O86" s="233">
        <f t="shared" si="14"/>
        <v>169.68</v>
      </c>
      <c r="P86" s="233">
        <f t="shared" si="15"/>
        <v>187.08</v>
      </c>
      <c r="Q86" s="190">
        <f t="shared" si="16"/>
        <v>1866.48</v>
      </c>
      <c r="R86" s="227">
        <f t="shared" si="10"/>
        <v>108.83899935856319</v>
      </c>
      <c r="T86" s="296">
        <f t="shared" si="17"/>
        <v>1555.4</v>
      </c>
    </row>
    <row r="87" spans="1:20" ht="25.5">
      <c r="A87" s="213" t="s">
        <v>2536</v>
      </c>
      <c r="B87" s="229" t="s">
        <v>2537</v>
      </c>
      <c r="C87" s="213" t="s">
        <v>2439</v>
      </c>
      <c r="D87" s="230">
        <v>150</v>
      </c>
      <c r="E87" s="226">
        <v>2.7E-2</v>
      </c>
      <c r="F87" s="231">
        <v>1286794.5</v>
      </c>
      <c r="G87" s="189">
        <f t="shared" si="11"/>
        <v>231.62301000000002</v>
      </c>
      <c r="H87" s="215">
        <v>141.4</v>
      </c>
      <c r="I87" s="215">
        <v>155.9</v>
      </c>
      <c r="J87" s="190">
        <f t="shared" si="12"/>
        <v>23385</v>
      </c>
      <c r="K87" s="190">
        <f t="shared" si="18"/>
        <v>24320.400000000001</v>
      </c>
      <c r="L87" s="190">
        <f t="shared" si="18"/>
        <v>25293.216</v>
      </c>
      <c r="M87" s="232">
        <v>516748.24</v>
      </c>
      <c r="N87" s="189">
        <f t="shared" si="13"/>
        <v>93.014683200000007</v>
      </c>
      <c r="O87" s="233">
        <f t="shared" si="14"/>
        <v>169.68</v>
      </c>
      <c r="P87" s="233">
        <f t="shared" si="15"/>
        <v>187.08</v>
      </c>
      <c r="Q87" s="190">
        <f t="shared" si="16"/>
        <v>25452</v>
      </c>
      <c r="R87" s="227">
        <f t="shared" si="10"/>
        <v>108.83899935856319</v>
      </c>
      <c r="T87" s="296">
        <f t="shared" si="17"/>
        <v>21210</v>
      </c>
    </row>
    <row r="88" spans="1:20" ht="38.25">
      <c r="A88" s="213" t="s">
        <v>2538</v>
      </c>
      <c r="B88" s="229" t="s">
        <v>2461</v>
      </c>
      <c r="C88" s="213" t="s">
        <v>2439</v>
      </c>
      <c r="D88" s="230">
        <v>21</v>
      </c>
      <c r="E88" s="226">
        <v>2.7E-2</v>
      </c>
      <c r="F88" s="231">
        <v>180151.23</v>
      </c>
      <c r="G88" s="189">
        <f t="shared" si="11"/>
        <v>231.62300999999999</v>
      </c>
      <c r="H88" s="215">
        <v>141.4</v>
      </c>
      <c r="I88" s="215">
        <v>155.9</v>
      </c>
      <c r="J88" s="190">
        <f t="shared" si="12"/>
        <v>3273.9</v>
      </c>
      <c r="K88" s="190">
        <f t="shared" si="18"/>
        <v>3404.8560000000002</v>
      </c>
      <c r="L88" s="190">
        <f t="shared" si="18"/>
        <v>3541.05024</v>
      </c>
      <c r="M88" s="232">
        <v>72344.759999999995</v>
      </c>
      <c r="N88" s="189">
        <f t="shared" si="13"/>
        <v>93.014691428571425</v>
      </c>
      <c r="O88" s="233">
        <f t="shared" si="14"/>
        <v>169.68</v>
      </c>
      <c r="P88" s="233">
        <f t="shared" si="15"/>
        <v>187.08</v>
      </c>
      <c r="Q88" s="190">
        <f t="shared" si="16"/>
        <v>3563.28</v>
      </c>
      <c r="R88" s="227">
        <f t="shared" si="10"/>
        <v>108.83899935856319</v>
      </c>
      <c r="T88" s="296">
        <f t="shared" si="17"/>
        <v>2969.4</v>
      </c>
    </row>
    <row r="89" spans="1:20" ht="38.25">
      <c r="A89" s="213" t="s">
        <v>2539</v>
      </c>
      <c r="B89" s="229" t="s">
        <v>2461</v>
      </c>
      <c r="C89" s="213" t="s">
        <v>2439</v>
      </c>
      <c r="D89" s="230">
        <v>8</v>
      </c>
      <c r="E89" s="226">
        <v>2.7E-2</v>
      </c>
      <c r="F89" s="231">
        <v>68629.039999999994</v>
      </c>
      <c r="G89" s="189">
        <f t="shared" si="11"/>
        <v>231.62300999999997</v>
      </c>
      <c r="H89" s="215">
        <v>141.4</v>
      </c>
      <c r="I89" s="215">
        <v>155.9</v>
      </c>
      <c r="J89" s="190">
        <f t="shared" si="12"/>
        <v>1247.2</v>
      </c>
      <c r="K89" s="190">
        <f t="shared" si="18"/>
        <v>1297.088</v>
      </c>
      <c r="L89" s="190">
        <f t="shared" si="18"/>
        <v>1348.9715200000001</v>
      </c>
      <c r="M89" s="232">
        <v>27559.9</v>
      </c>
      <c r="N89" s="189">
        <f t="shared" si="13"/>
        <v>93.014662500000014</v>
      </c>
      <c r="O89" s="233">
        <f t="shared" si="14"/>
        <v>169.68</v>
      </c>
      <c r="P89" s="233">
        <f t="shared" si="15"/>
        <v>187.08</v>
      </c>
      <c r="Q89" s="190">
        <f t="shared" si="16"/>
        <v>1357.44</v>
      </c>
      <c r="R89" s="227">
        <f t="shared" si="10"/>
        <v>108.83899935856319</v>
      </c>
      <c r="T89" s="296">
        <f t="shared" si="17"/>
        <v>1131.2</v>
      </c>
    </row>
    <row r="90" spans="1:20" ht="38.25">
      <c r="A90" s="213" t="s">
        <v>2540</v>
      </c>
      <c r="B90" s="229" t="s">
        <v>2461</v>
      </c>
      <c r="C90" s="213" t="s">
        <v>2439</v>
      </c>
      <c r="D90" s="230">
        <v>11</v>
      </c>
      <c r="E90" s="226">
        <v>2.7E-2</v>
      </c>
      <c r="F90" s="231">
        <v>94364.93</v>
      </c>
      <c r="G90" s="189">
        <f t="shared" si="11"/>
        <v>231.62300999999997</v>
      </c>
      <c r="H90" s="215">
        <v>141.4</v>
      </c>
      <c r="I90" s="215">
        <v>155.9</v>
      </c>
      <c r="J90" s="190">
        <f t="shared" si="12"/>
        <v>1714.9</v>
      </c>
      <c r="K90" s="190">
        <f t="shared" si="18"/>
        <v>1783.4960000000001</v>
      </c>
      <c r="L90" s="190">
        <f t="shared" si="18"/>
        <v>1854.8358400000002</v>
      </c>
      <c r="M90" s="232">
        <v>37894.879999999997</v>
      </c>
      <c r="N90" s="189">
        <f t="shared" si="13"/>
        <v>93.014705454545464</v>
      </c>
      <c r="O90" s="233">
        <f t="shared" si="14"/>
        <v>169.68</v>
      </c>
      <c r="P90" s="233">
        <f t="shared" si="15"/>
        <v>187.08</v>
      </c>
      <c r="Q90" s="190">
        <f t="shared" si="16"/>
        <v>1866.48</v>
      </c>
      <c r="R90" s="227">
        <f t="shared" si="10"/>
        <v>108.83899935856319</v>
      </c>
      <c r="T90" s="296">
        <f t="shared" si="17"/>
        <v>1555.4</v>
      </c>
    </row>
    <row r="91" spans="1:20" ht="38.25">
      <c r="A91" s="213" t="s">
        <v>2541</v>
      </c>
      <c r="B91" s="229" t="s">
        <v>2542</v>
      </c>
      <c r="C91" s="213" t="s">
        <v>2439</v>
      </c>
      <c r="D91" s="230">
        <v>608</v>
      </c>
      <c r="E91" s="226">
        <v>2.7E-2</v>
      </c>
      <c r="F91" s="231">
        <v>4530475.5199999996</v>
      </c>
      <c r="G91" s="189">
        <f t="shared" si="11"/>
        <v>201.18887999999998</v>
      </c>
      <c r="H91" s="215">
        <v>141.4</v>
      </c>
      <c r="I91" s="215">
        <v>155.9</v>
      </c>
      <c r="J91" s="190">
        <f t="shared" si="12"/>
        <v>94787.199999999997</v>
      </c>
      <c r="K91" s="190">
        <f t="shared" si="18"/>
        <v>98578.687999999995</v>
      </c>
      <c r="L91" s="190">
        <f t="shared" si="18"/>
        <v>102521.83551999999</v>
      </c>
      <c r="M91" s="232">
        <v>1723156.26</v>
      </c>
      <c r="N91" s="189">
        <f t="shared" si="13"/>
        <v>76.521741809210539</v>
      </c>
      <c r="O91" s="233">
        <f t="shared" si="14"/>
        <v>169.68</v>
      </c>
      <c r="P91" s="233">
        <f t="shared" si="15"/>
        <v>187.08</v>
      </c>
      <c r="Q91" s="190">
        <f t="shared" si="16"/>
        <v>103165.44</v>
      </c>
      <c r="R91" s="227">
        <f t="shared" si="10"/>
        <v>108.83899935856319</v>
      </c>
      <c r="T91" s="296">
        <f t="shared" si="17"/>
        <v>85971.199999999997</v>
      </c>
    </row>
    <row r="92" spans="1:20" ht="38.25">
      <c r="A92" s="213" t="s">
        <v>2543</v>
      </c>
      <c r="B92" s="229" t="s">
        <v>2544</v>
      </c>
      <c r="C92" s="213" t="s">
        <v>2439</v>
      </c>
      <c r="D92" s="230">
        <v>500</v>
      </c>
      <c r="E92" s="226">
        <v>2.7E-2</v>
      </c>
      <c r="F92" s="231">
        <v>2431735</v>
      </c>
      <c r="G92" s="189">
        <f t="shared" si="11"/>
        <v>131.31369000000001</v>
      </c>
      <c r="H92" s="215">
        <v>141.4</v>
      </c>
      <c r="I92" s="215">
        <v>155.9</v>
      </c>
      <c r="J92" s="190">
        <f t="shared" si="12"/>
        <v>70700</v>
      </c>
      <c r="K92" s="190">
        <f t="shared" si="18"/>
        <v>73528</v>
      </c>
      <c r="L92" s="190">
        <f t="shared" si="18"/>
        <v>76469.119999999995</v>
      </c>
      <c r="M92" s="232">
        <v>756831.95</v>
      </c>
      <c r="N92" s="189">
        <f t="shared" si="13"/>
        <v>40.868925300000001</v>
      </c>
      <c r="O92" s="233">
        <f t="shared" si="14"/>
        <v>169.68</v>
      </c>
      <c r="P92" s="233">
        <f t="shared" si="15"/>
        <v>187.08</v>
      </c>
      <c r="Q92" s="190">
        <f t="shared" si="16"/>
        <v>84840</v>
      </c>
      <c r="R92" s="227">
        <f t="shared" si="10"/>
        <v>120</v>
      </c>
      <c r="T92" s="296">
        <f t="shared" si="17"/>
        <v>70700</v>
      </c>
    </row>
    <row r="93" spans="1:20" ht="38.25">
      <c r="A93" s="213" t="s">
        <v>2545</v>
      </c>
      <c r="B93" s="229" t="s">
        <v>2546</v>
      </c>
      <c r="C93" s="213" t="s">
        <v>2439</v>
      </c>
      <c r="D93" s="230">
        <v>70</v>
      </c>
      <c r="E93" s="226">
        <v>2.7E-2</v>
      </c>
      <c r="F93" s="231">
        <v>412041.7</v>
      </c>
      <c r="G93" s="189">
        <f t="shared" si="11"/>
        <v>158.93037000000001</v>
      </c>
      <c r="H93" s="215">
        <v>141.4</v>
      </c>
      <c r="I93" s="215">
        <v>155.9</v>
      </c>
      <c r="J93" s="190">
        <f t="shared" si="12"/>
        <v>10913</v>
      </c>
      <c r="K93" s="190">
        <f t="shared" si="18"/>
        <v>11349.52</v>
      </c>
      <c r="L93" s="190">
        <f t="shared" si="18"/>
        <v>11803.5008</v>
      </c>
      <c r="M93" s="232">
        <v>266768.19</v>
      </c>
      <c r="N93" s="189">
        <f t="shared" si="13"/>
        <v>102.89630185714287</v>
      </c>
      <c r="O93" s="233">
        <f t="shared" si="14"/>
        <v>169.68</v>
      </c>
      <c r="P93" s="233">
        <f t="shared" si="15"/>
        <v>187.08</v>
      </c>
      <c r="Q93" s="190">
        <f t="shared" si="16"/>
        <v>11877.6</v>
      </c>
      <c r="R93" s="227">
        <f t="shared" si="10"/>
        <v>108.83899935856319</v>
      </c>
      <c r="T93" s="296">
        <f t="shared" si="17"/>
        <v>9898</v>
      </c>
    </row>
    <row r="94" spans="1:20" ht="25.5">
      <c r="A94" s="213" t="s">
        <v>2547</v>
      </c>
      <c r="B94" s="229" t="s">
        <v>2548</v>
      </c>
      <c r="C94" s="213" t="s">
        <v>2439</v>
      </c>
      <c r="D94" s="230">
        <v>20</v>
      </c>
      <c r="E94" s="226">
        <v>2.7E-2</v>
      </c>
      <c r="F94" s="231">
        <v>117726.2</v>
      </c>
      <c r="G94" s="189">
        <f t="shared" si="11"/>
        <v>158.93036999999998</v>
      </c>
      <c r="H94" s="215">
        <v>141.4</v>
      </c>
      <c r="I94" s="215">
        <v>155.9</v>
      </c>
      <c r="J94" s="190">
        <f t="shared" si="12"/>
        <v>3118</v>
      </c>
      <c r="K94" s="190">
        <f t="shared" si="18"/>
        <v>3242.72</v>
      </c>
      <c r="L94" s="190">
        <f t="shared" si="18"/>
        <v>3372.4287999999997</v>
      </c>
      <c r="M94" s="232">
        <v>76219.48</v>
      </c>
      <c r="N94" s="189">
        <f t="shared" si="13"/>
        <v>102.896298</v>
      </c>
      <c r="O94" s="233">
        <f t="shared" si="14"/>
        <v>169.68</v>
      </c>
      <c r="P94" s="233">
        <f t="shared" si="15"/>
        <v>187.08</v>
      </c>
      <c r="Q94" s="190">
        <f t="shared" si="16"/>
        <v>3393.6000000000004</v>
      </c>
      <c r="R94" s="227">
        <f t="shared" si="10"/>
        <v>108.8389993585632</v>
      </c>
      <c r="T94" s="296">
        <f t="shared" si="17"/>
        <v>2828</v>
      </c>
    </row>
    <row r="95" spans="1:20" ht="38.25">
      <c r="A95" s="213" t="s">
        <v>2549</v>
      </c>
      <c r="B95" s="229" t="s">
        <v>2550</v>
      </c>
      <c r="C95" s="213" t="s">
        <v>2439</v>
      </c>
      <c r="D95" s="230">
        <v>933</v>
      </c>
      <c r="E95" s="226">
        <v>2.7E-2</v>
      </c>
      <c r="F95" s="231">
        <v>5491927.2300000004</v>
      </c>
      <c r="G95" s="189">
        <f t="shared" si="11"/>
        <v>158.93037000000001</v>
      </c>
      <c r="H95" s="215">
        <v>141.4</v>
      </c>
      <c r="I95" s="215">
        <v>155.9</v>
      </c>
      <c r="J95" s="190">
        <f t="shared" si="12"/>
        <v>145454.70000000001</v>
      </c>
      <c r="K95" s="190">
        <f t="shared" si="18"/>
        <v>151272.88800000001</v>
      </c>
      <c r="L95" s="190">
        <f t="shared" si="18"/>
        <v>157323.80352000002</v>
      </c>
      <c r="M95" s="232">
        <v>3555638.86</v>
      </c>
      <c r="N95" s="189">
        <f t="shared" si="13"/>
        <v>102.89630141479101</v>
      </c>
      <c r="O95" s="233">
        <f t="shared" si="14"/>
        <v>169.68</v>
      </c>
      <c r="P95" s="233">
        <f t="shared" si="15"/>
        <v>187.08</v>
      </c>
      <c r="Q95" s="190">
        <f t="shared" si="16"/>
        <v>158311.44</v>
      </c>
      <c r="R95" s="227">
        <f t="shared" si="10"/>
        <v>108.83899935856319</v>
      </c>
      <c r="T95" s="296">
        <f t="shared" si="17"/>
        <v>131926.20000000001</v>
      </c>
    </row>
    <row r="96" spans="1:20" ht="51">
      <c r="A96" s="213" t="s">
        <v>2551</v>
      </c>
      <c r="B96" s="229" t="s">
        <v>2552</v>
      </c>
      <c r="C96" s="213" t="s">
        <v>2439</v>
      </c>
      <c r="D96" s="230">
        <v>14</v>
      </c>
      <c r="E96" s="226">
        <v>2.7E-2</v>
      </c>
      <c r="F96" s="231">
        <v>82408.34</v>
      </c>
      <c r="G96" s="189">
        <f t="shared" si="11"/>
        <v>158.93037000000001</v>
      </c>
      <c r="H96" s="215">
        <v>141.4</v>
      </c>
      <c r="I96" s="215">
        <v>155.9</v>
      </c>
      <c r="J96" s="190">
        <f t="shared" si="12"/>
        <v>2182.6</v>
      </c>
      <c r="K96" s="190">
        <f t="shared" si="18"/>
        <v>2269.904</v>
      </c>
      <c r="L96" s="190">
        <f t="shared" si="18"/>
        <v>2360.7001599999999</v>
      </c>
      <c r="M96" s="232">
        <v>53353.64</v>
      </c>
      <c r="N96" s="189">
        <f t="shared" si="13"/>
        <v>102.89630571428573</v>
      </c>
      <c r="O96" s="233">
        <f t="shared" si="14"/>
        <v>169.68</v>
      </c>
      <c r="P96" s="233">
        <f t="shared" si="15"/>
        <v>187.08</v>
      </c>
      <c r="Q96" s="190">
        <f t="shared" si="16"/>
        <v>2375.52</v>
      </c>
      <c r="R96" s="227">
        <f t="shared" si="10"/>
        <v>108.83899935856319</v>
      </c>
      <c r="T96" s="296">
        <f t="shared" si="17"/>
        <v>1979.6000000000001</v>
      </c>
    </row>
    <row r="97" spans="1:20" ht="25.5">
      <c r="A97" s="213" t="s">
        <v>2553</v>
      </c>
      <c r="B97" s="229" t="s">
        <v>2554</v>
      </c>
      <c r="C97" s="213" t="s">
        <v>2439</v>
      </c>
      <c r="D97" s="230">
        <v>105</v>
      </c>
      <c r="E97" s="226">
        <v>2.7E-2</v>
      </c>
      <c r="F97" s="231">
        <v>796782</v>
      </c>
      <c r="G97" s="189">
        <f t="shared" si="11"/>
        <v>204.88680000000002</v>
      </c>
      <c r="H97" s="215">
        <v>141.4</v>
      </c>
      <c r="I97" s="215">
        <v>155.9</v>
      </c>
      <c r="J97" s="190">
        <f t="shared" si="12"/>
        <v>16369.5</v>
      </c>
      <c r="K97" s="190">
        <f t="shared" si="18"/>
        <v>17024.28</v>
      </c>
      <c r="L97" s="190">
        <f t="shared" si="18"/>
        <v>17705.251199999999</v>
      </c>
      <c r="M97" s="232">
        <v>421663.92</v>
      </c>
      <c r="N97" s="189">
        <f t="shared" si="13"/>
        <v>108.42786514285716</v>
      </c>
      <c r="O97" s="233">
        <f t="shared" si="14"/>
        <v>169.68</v>
      </c>
      <c r="P97" s="233">
        <f t="shared" si="15"/>
        <v>187.08</v>
      </c>
      <c r="Q97" s="190">
        <f t="shared" si="16"/>
        <v>17816.400000000001</v>
      </c>
      <c r="R97" s="227">
        <f t="shared" si="10"/>
        <v>108.83899935856319</v>
      </c>
      <c r="T97" s="296">
        <f t="shared" si="17"/>
        <v>14847</v>
      </c>
    </row>
    <row r="98" spans="1:20" ht="51">
      <c r="A98" s="213" t="s">
        <v>2555</v>
      </c>
      <c r="B98" s="229" t="s">
        <v>2556</v>
      </c>
      <c r="C98" s="213" t="s">
        <v>2439</v>
      </c>
      <c r="D98" s="230">
        <v>48</v>
      </c>
      <c r="E98" s="226">
        <v>2.7E-2</v>
      </c>
      <c r="F98" s="231">
        <v>364243.20000000001</v>
      </c>
      <c r="G98" s="189">
        <f t="shared" si="11"/>
        <v>204.88679999999999</v>
      </c>
      <c r="H98" s="215">
        <v>141.4</v>
      </c>
      <c r="I98" s="215">
        <v>155.9</v>
      </c>
      <c r="J98" s="190">
        <f t="shared" si="12"/>
        <v>7483.2000000000007</v>
      </c>
      <c r="K98" s="190">
        <f t="shared" si="18"/>
        <v>7782.5280000000012</v>
      </c>
      <c r="L98" s="190">
        <f t="shared" si="18"/>
        <v>8093.8291200000012</v>
      </c>
      <c r="M98" s="232">
        <v>192760.64</v>
      </c>
      <c r="N98" s="189">
        <f t="shared" si="13"/>
        <v>108.42786000000002</v>
      </c>
      <c r="O98" s="233">
        <f t="shared" si="14"/>
        <v>169.68</v>
      </c>
      <c r="P98" s="233">
        <f t="shared" si="15"/>
        <v>187.08</v>
      </c>
      <c r="Q98" s="190">
        <f t="shared" si="16"/>
        <v>8144.64</v>
      </c>
      <c r="R98" s="227">
        <f t="shared" si="10"/>
        <v>108.83899935856319</v>
      </c>
      <c r="T98" s="296">
        <f t="shared" si="17"/>
        <v>6787.2000000000007</v>
      </c>
    </row>
    <row r="99" spans="1:20" ht="38.25">
      <c r="A99" s="213" t="s">
        <v>2557</v>
      </c>
      <c r="B99" s="229" t="s">
        <v>2558</v>
      </c>
      <c r="C99" s="213" t="s">
        <v>2439</v>
      </c>
      <c r="D99" s="230">
        <v>48</v>
      </c>
      <c r="E99" s="226">
        <v>2.7E-2</v>
      </c>
      <c r="F99" s="231">
        <v>364243.20000000001</v>
      </c>
      <c r="G99" s="189">
        <f t="shared" si="11"/>
        <v>204.88679999999999</v>
      </c>
      <c r="H99" s="215">
        <v>141.4</v>
      </c>
      <c r="I99" s="215">
        <v>155.9</v>
      </c>
      <c r="J99" s="190">
        <f t="shared" si="12"/>
        <v>7483.2000000000007</v>
      </c>
      <c r="K99" s="190">
        <f t="shared" si="18"/>
        <v>7782.5280000000012</v>
      </c>
      <c r="L99" s="190">
        <f t="shared" si="18"/>
        <v>8093.8291200000012</v>
      </c>
      <c r="M99" s="232">
        <v>192760.64</v>
      </c>
      <c r="N99" s="189">
        <f t="shared" si="13"/>
        <v>108.42786000000002</v>
      </c>
      <c r="O99" s="233">
        <f t="shared" si="14"/>
        <v>169.68</v>
      </c>
      <c r="P99" s="233">
        <f t="shared" si="15"/>
        <v>187.08</v>
      </c>
      <c r="Q99" s="190">
        <f t="shared" si="16"/>
        <v>8144.64</v>
      </c>
      <c r="R99" s="227">
        <f t="shared" si="10"/>
        <v>108.83899935856319</v>
      </c>
      <c r="T99" s="296">
        <f t="shared" si="17"/>
        <v>6787.2000000000007</v>
      </c>
    </row>
    <row r="100" spans="1:20" ht="38.25">
      <c r="A100" s="213" t="s">
        <v>2559</v>
      </c>
      <c r="B100" s="229" t="s">
        <v>2558</v>
      </c>
      <c r="C100" s="213" t="s">
        <v>2439</v>
      </c>
      <c r="D100" s="230">
        <v>48</v>
      </c>
      <c r="E100" s="226">
        <v>2.7E-2</v>
      </c>
      <c r="F100" s="231">
        <v>364243.20000000001</v>
      </c>
      <c r="G100" s="189">
        <f t="shared" si="11"/>
        <v>204.88679999999999</v>
      </c>
      <c r="H100" s="215">
        <v>141.4</v>
      </c>
      <c r="I100" s="215">
        <v>155.9</v>
      </c>
      <c r="J100" s="190">
        <f t="shared" si="12"/>
        <v>7483.2000000000007</v>
      </c>
      <c r="K100" s="190">
        <f t="shared" si="18"/>
        <v>7782.5280000000012</v>
      </c>
      <c r="L100" s="190">
        <f t="shared" si="18"/>
        <v>8093.8291200000012</v>
      </c>
      <c r="M100" s="232">
        <v>192760.64</v>
      </c>
      <c r="N100" s="189">
        <f t="shared" si="13"/>
        <v>108.42786000000002</v>
      </c>
      <c r="O100" s="233">
        <f t="shared" si="14"/>
        <v>169.68</v>
      </c>
      <c r="P100" s="233">
        <f t="shared" si="15"/>
        <v>187.08</v>
      </c>
      <c r="Q100" s="190">
        <f t="shared" si="16"/>
        <v>8144.64</v>
      </c>
      <c r="R100" s="227">
        <f t="shared" si="10"/>
        <v>108.83899935856319</v>
      </c>
      <c r="T100" s="296">
        <f t="shared" si="17"/>
        <v>6787.2000000000007</v>
      </c>
    </row>
    <row r="101" spans="1:20" ht="25.5">
      <c r="A101" s="213" t="s">
        <v>2560</v>
      </c>
      <c r="B101" s="229" t="s">
        <v>2561</v>
      </c>
      <c r="C101" s="213" t="s">
        <v>2439</v>
      </c>
      <c r="D101" s="230">
        <v>20</v>
      </c>
      <c r="E101" s="226">
        <v>2.7E-2</v>
      </c>
      <c r="F101" s="231">
        <v>151768</v>
      </c>
      <c r="G101" s="189">
        <f t="shared" si="11"/>
        <v>204.88679999999999</v>
      </c>
      <c r="H101" s="215">
        <v>141.4</v>
      </c>
      <c r="I101" s="215">
        <v>155.9</v>
      </c>
      <c r="J101" s="190">
        <f t="shared" si="12"/>
        <v>3118</v>
      </c>
      <c r="K101" s="190">
        <f t="shared" si="18"/>
        <v>3242.72</v>
      </c>
      <c r="L101" s="190">
        <f t="shared" si="18"/>
        <v>3372.4287999999997</v>
      </c>
      <c r="M101" s="232">
        <v>80316.94</v>
      </c>
      <c r="N101" s="189">
        <f t="shared" si="13"/>
        <v>108.42786900000002</v>
      </c>
      <c r="O101" s="233">
        <f t="shared" si="14"/>
        <v>169.68</v>
      </c>
      <c r="P101" s="233">
        <f t="shared" si="15"/>
        <v>187.08</v>
      </c>
      <c r="Q101" s="190">
        <f t="shared" si="16"/>
        <v>3393.6000000000004</v>
      </c>
      <c r="R101" s="227">
        <f t="shared" si="10"/>
        <v>108.8389993585632</v>
      </c>
      <c r="T101" s="296">
        <f t="shared" si="17"/>
        <v>2828</v>
      </c>
    </row>
    <row r="102" spans="1:20" ht="38.25">
      <c r="A102" s="213" t="s">
        <v>2562</v>
      </c>
      <c r="B102" s="229" t="s">
        <v>2563</v>
      </c>
      <c r="C102" s="213" t="s">
        <v>2439</v>
      </c>
      <c r="D102" s="230">
        <v>24</v>
      </c>
      <c r="E102" s="226">
        <v>2.7E-2</v>
      </c>
      <c r="F102" s="231">
        <v>182121.60000000001</v>
      </c>
      <c r="G102" s="189">
        <f t="shared" si="11"/>
        <v>204.88679999999999</v>
      </c>
      <c r="H102" s="215">
        <v>141.4</v>
      </c>
      <c r="I102" s="215">
        <v>155.9</v>
      </c>
      <c r="J102" s="190">
        <f t="shared" si="12"/>
        <v>3741.6000000000004</v>
      </c>
      <c r="K102" s="190">
        <f t="shared" si="18"/>
        <v>3891.2640000000006</v>
      </c>
      <c r="L102" s="190">
        <f t="shared" si="18"/>
        <v>4046.9145600000006</v>
      </c>
      <c r="M102" s="232">
        <v>96380.33</v>
      </c>
      <c r="N102" s="189">
        <f t="shared" si="13"/>
        <v>108.42787125000001</v>
      </c>
      <c r="O102" s="233">
        <f t="shared" si="14"/>
        <v>169.68</v>
      </c>
      <c r="P102" s="233">
        <f t="shared" si="15"/>
        <v>187.08</v>
      </c>
      <c r="Q102" s="190">
        <f t="shared" si="16"/>
        <v>4072.32</v>
      </c>
      <c r="R102" s="227">
        <f t="shared" si="10"/>
        <v>108.83899935856319</v>
      </c>
      <c r="T102" s="296">
        <f t="shared" si="17"/>
        <v>3393.6000000000004</v>
      </c>
    </row>
    <row r="103" spans="1:20" ht="38.25">
      <c r="A103" s="213" t="s">
        <v>2564</v>
      </c>
      <c r="B103" s="229" t="s">
        <v>2565</v>
      </c>
      <c r="C103" s="213" t="s">
        <v>2439</v>
      </c>
      <c r="D103" s="230">
        <v>25</v>
      </c>
      <c r="E103" s="226">
        <v>2.7E-2</v>
      </c>
      <c r="F103" s="231">
        <v>189710</v>
      </c>
      <c r="G103" s="189">
        <f t="shared" si="11"/>
        <v>204.88679999999999</v>
      </c>
      <c r="H103" s="215">
        <v>141.4</v>
      </c>
      <c r="I103" s="215">
        <v>155.9</v>
      </c>
      <c r="J103" s="190">
        <f t="shared" si="12"/>
        <v>3897.5</v>
      </c>
      <c r="K103" s="190">
        <f t="shared" si="18"/>
        <v>4053.4</v>
      </c>
      <c r="L103" s="190">
        <f t="shared" si="18"/>
        <v>4215.5360000000001</v>
      </c>
      <c r="M103" s="232">
        <v>100396.17</v>
      </c>
      <c r="N103" s="189">
        <f t="shared" si="13"/>
        <v>108.42786360000002</v>
      </c>
      <c r="O103" s="233">
        <f t="shared" si="14"/>
        <v>169.68</v>
      </c>
      <c r="P103" s="233">
        <f t="shared" si="15"/>
        <v>187.08</v>
      </c>
      <c r="Q103" s="190">
        <f t="shared" si="16"/>
        <v>4242</v>
      </c>
      <c r="R103" s="227">
        <f t="shared" si="10"/>
        <v>108.83899935856319</v>
      </c>
      <c r="T103" s="296">
        <f t="shared" si="17"/>
        <v>3535</v>
      </c>
    </row>
    <row r="104" spans="1:20" ht="38.25">
      <c r="A104" s="213" t="s">
        <v>2566</v>
      </c>
      <c r="B104" s="229" t="s">
        <v>2558</v>
      </c>
      <c r="C104" s="213" t="s">
        <v>2439</v>
      </c>
      <c r="D104" s="230">
        <v>48</v>
      </c>
      <c r="E104" s="226">
        <v>2.7E-2</v>
      </c>
      <c r="F104" s="231">
        <v>364243.20000000001</v>
      </c>
      <c r="G104" s="189">
        <f t="shared" si="11"/>
        <v>204.88679999999999</v>
      </c>
      <c r="H104" s="215">
        <v>141.4</v>
      </c>
      <c r="I104" s="215">
        <v>155.9</v>
      </c>
      <c r="J104" s="190">
        <f t="shared" si="12"/>
        <v>7483.2000000000007</v>
      </c>
      <c r="K104" s="190">
        <f t="shared" si="18"/>
        <v>7782.5280000000012</v>
      </c>
      <c r="L104" s="190">
        <f t="shared" si="18"/>
        <v>8093.8291200000012</v>
      </c>
      <c r="M104" s="232">
        <v>192760.64</v>
      </c>
      <c r="N104" s="189">
        <f t="shared" si="13"/>
        <v>108.42786000000002</v>
      </c>
      <c r="O104" s="233">
        <f t="shared" si="14"/>
        <v>169.68</v>
      </c>
      <c r="P104" s="233">
        <f t="shared" si="15"/>
        <v>187.08</v>
      </c>
      <c r="Q104" s="190">
        <f t="shared" si="16"/>
        <v>8144.64</v>
      </c>
      <c r="R104" s="227">
        <f t="shared" si="10"/>
        <v>108.83899935856319</v>
      </c>
      <c r="T104" s="296">
        <f t="shared" si="17"/>
        <v>6787.2000000000007</v>
      </c>
    </row>
    <row r="105" spans="1:20" ht="38.25">
      <c r="A105" s="213" t="s">
        <v>2567</v>
      </c>
      <c r="B105" s="229" t="s">
        <v>2558</v>
      </c>
      <c r="C105" s="213" t="s">
        <v>2439</v>
      </c>
      <c r="D105" s="230">
        <v>48</v>
      </c>
      <c r="E105" s="226">
        <v>2.7E-2</v>
      </c>
      <c r="F105" s="231">
        <v>364243.20000000001</v>
      </c>
      <c r="G105" s="189">
        <f t="shared" si="11"/>
        <v>204.88679999999999</v>
      </c>
      <c r="H105" s="215">
        <v>141.4</v>
      </c>
      <c r="I105" s="215">
        <v>155.9</v>
      </c>
      <c r="J105" s="190">
        <f t="shared" si="12"/>
        <v>7483.2000000000007</v>
      </c>
      <c r="K105" s="190">
        <f t="shared" si="18"/>
        <v>7782.5280000000012</v>
      </c>
      <c r="L105" s="190">
        <f t="shared" si="18"/>
        <v>8093.8291200000012</v>
      </c>
      <c r="M105" s="232">
        <v>192760.64</v>
      </c>
      <c r="N105" s="189">
        <f t="shared" si="13"/>
        <v>108.42786000000002</v>
      </c>
      <c r="O105" s="233">
        <f t="shared" si="14"/>
        <v>169.68</v>
      </c>
      <c r="P105" s="233">
        <f t="shared" si="15"/>
        <v>187.08</v>
      </c>
      <c r="Q105" s="190">
        <f t="shared" si="16"/>
        <v>8144.64</v>
      </c>
      <c r="R105" s="227">
        <f t="shared" si="10"/>
        <v>108.83899935856319</v>
      </c>
      <c r="T105" s="296">
        <f t="shared" si="17"/>
        <v>6787.2000000000007</v>
      </c>
    </row>
    <row r="106" spans="1:20" ht="38.25">
      <c r="A106" s="213" t="s">
        <v>2568</v>
      </c>
      <c r="B106" s="229" t="s">
        <v>2558</v>
      </c>
      <c r="C106" s="213" t="s">
        <v>2439</v>
      </c>
      <c r="D106" s="230">
        <v>49</v>
      </c>
      <c r="E106" s="226">
        <v>2.7E-2</v>
      </c>
      <c r="F106" s="231">
        <v>371831.6</v>
      </c>
      <c r="G106" s="189">
        <f t="shared" si="11"/>
        <v>204.88679999999999</v>
      </c>
      <c r="H106" s="215">
        <v>141.4</v>
      </c>
      <c r="I106" s="215">
        <v>155.9</v>
      </c>
      <c r="J106" s="190">
        <f t="shared" si="12"/>
        <v>7639.1</v>
      </c>
      <c r="K106" s="190">
        <f t="shared" si="18"/>
        <v>7944.6640000000007</v>
      </c>
      <c r="L106" s="190">
        <f t="shared" si="18"/>
        <v>8262.4505600000011</v>
      </c>
      <c r="M106" s="232">
        <v>196776.5</v>
      </c>
      <c r="N106" s="189">
        <f t="shared" si="13"/>
        <v>108.42786734693878</v>
      </c>
      <c r="O106" s="233">
        <f t="shared" si="14"/>
        <v>169.68</v>
      </c>
      <c r="P106" s="233">
        <f t="shared" si="15"/>
        <v>187.08</v>
      </c>
      <c r="Q106" s="190">
        <f t="shared" si="16"/>
        <v>8314.32</v>
      </c>
      <c r="R106" s="227">
        <f t="shared" si="10"/>
        <v>108.83899935856319</v>
      </c>
      <c r="T106" s="296">
        <f t="shared" si="17"/>
        <v>6928.6</v>
      </c>
    </row>
    <row r="107" spans="1:20" ht="25.5">
      <c r="A107" s="213" t="s">
        <v>2569</v>
      </c>
      <c r="B107" s="229" t="s">
        <v>2570</v>
      </c>
      <c r="C107" s="213" t="s">
        <v>2439</v>
      </c>
      <c r="D107" s="230">
        <v>48</v>
      </c>
      <c r="E107" s="226">
        <v>2.7E-2</v>
      </c>
      <c r="F107" s="231">
        <v>364243.20000000001</v>
      </c>
      <c r="G107" s="189">
        <f t="shared" si="11"/>
        <v>204.88679999999999</v>
      </c>
      <c r="H107" s="215">
        <v>141.4</v>
      </c>
      <c r="I107" s="215">
        <v>155.9</v>
      </c>
      <c r="J107" s="190">
        <f t="shared" si="12"/>
        <v>7483.2000000000007</v>
      </c>
      <c r="K107" s="190">
        <f t="shared" si="18"/>
        <v>7782.5280000000012</v>
      </c>
      <c r="L107" s="190">
        <f t="shared" si="18"/>
        <v>8093.8291200000012</v>
      </c>
      <c r="M107" s="232">
        <v>192760.64</v>
      </c>
      <c r="N107" s="189">
        <f t="shared" si="13"/>
        <v>108.42786000000002</v>
      </c>
      <c r="O107" s="233">
        <f t="shared" si="14"/>
        <v>169.68</v>
      </c>
      <c r="P107" s="233">
        <f t="shared" si="15"/>
        <v>187.08</v>
      </c>
      <c r="Q107" s="190">
        <f t="shared" si="16"/>
        <v>8144.64</v>
      </c>
      <c r="R107" s="227">
        <f t="shared" si="10"/>
        <v>108.83899935856319</v>
      </c>
      <c r="T107" s="296">
        <f t="shared" si="17"/>
        <v>6787.2000000000007</v>
      </c>
    </row>
    <row r="108" spans="1:20" ht="25.5">
      <c r="A108" s="213" t="s">
        <v>2571</v>
      </c>
      <c r="B108" s="229" t="s">
        <v>2572</v>
      </c>
      <c r="C108" s="213" t="s">
        <v>2439</v>
      </c>
      <c r="D108" s="230">
        <v>21</v>
      </c>
      <c r="E108" s="226">
        <v>2.7E-2</v>
      </c>
      <c r="F108" s="231">
        <v>154572.81</v>
      </c>
      <c r="G108" s="189">
        <f t="shared" si="11"/>
        <v>198.73647</v>
      </c>
      <c r="H108" s="215">
        <v>141.4</v>
      </c>
      <c r="I108" s="215">
        <v>155.9</v>
      </c>
      <c r="J108" s="190">
        <f t="shared" si="12"/>
        <v>3273.9</v>
      </c>
      <c r="K108" s="190">
        <f t="shared" si="18"/>
        <v>3404.8560000000002</v>
      </c>
      <c r="L108" s="190">
        <f t="shared" si="18"/>
        <v>3541.05024</v>
      </c>
      <c r="M108" s="232">
        <v>64388.61</v>
      </c>
      <c r="N108" s="189">
        <f t="shared" si="13"/>
        <v>82.785355714285714</v>
      </c>
      <c r="O108" s="233">
        <f t="shared" si="14"/>
        <v>169.68</v>
      </c>
      <c r="P108" s="233">
        <f t="shared" si="15"/>
        <v>187.08</v>
      </c>
      <c r="Q108" s="190">
        <f t="shared" si="16"/>
        <v>3563.28</v>
      </c>
      <c r="R108" s="227">
        <f t="shared" si="10"/>
        <v>108.83899935856319</v>
      </c>
      <c r="T108" s="296">
        <f t="shared" si="17"/>
        <v>2969.4</v>
      </c>
    </row>
    <row r="109" spans="1:20" ht="51">
      <c r="A109" s="213" t="s">
        <v>2573</v>
      </c>
      <c r="B109" s="229" t="s">
        <v>2574</v>
      </c>
      <c r="C109" s="213" t="s">
        <v>2439</v>
      </c>
      <c r="D109" s="230">
        <v>25</v>
      </c>
      <c r="E109" s="226">
        <v>2.7E-2</v>
      </c>
      <c r="F109" s="231">
        <v>184015.25</v>
      </c>
      <c r="G109" s="189">
        <f t="shared" si="11"/>
        <v>198.73647</v>
      </c>
      <c r="H109" s="215">
        <v>141.4</v>
      </c>
      <c r="I109" s="215">
        <v>155.9</v>
      </c>
      <c r="J109" s="190">
        <f t="shared" si="12"/>
        <v>3897.5</v>
      </c>
      <c r="K109" s="190">
        <f t="shared" si="18"/>
        <v>4053.4</v>
      </c>
      <c r="L109" s="190">
        <f t="shared" si="18"/>
        <v>4215.5360000000001</v>
      </c>
      <c r="M109" s="232">
        <v>76653.11</v>
      </c>
      <c r="N109" s="189">
        <f t="shared" si="13"/>
        <v>82.785358800000012</v>
      </c>
      <c r="O109" s="233">
        <f t="shared" si="14"/>
        <v>169.68</v>
      </c>
      <c r="P109" s="233">
        <f t="shared" si="15"/>
        <v>187.08</v>
      </c>
      <c r="Q109" s="190">
        <f t="shared" si="16"/>
        <v>4242</v>
      </c>
      <c r="R109" s="227">
        <f t="shared" si="10"/>
        <v>108.83899935856319</v>
      </c>
      <c r="T109" s="296">
        <f t="shared" si="17"/>
        <v>3535</v>
      </c>
    </row>
    <row r="110" spans="1:20" ht="38.25">
      <c r="A110" s="213" t="s">
        <v>2575</v>
      </c>
      <c r="B110" s="229" t="s">
        <v>2576</v>
      </c>
      <c r="C110" s="213" t="s">
        <v>2439</v>
      </c>
      <c r="D110" s="230">
        <v>2527</v>
      </c>
      <c r="E110" s="226">
        <v>2.7E-2</v>
      </c>
      <c r="F110" s="231">
        <v>18829788.879999999</v>
      </c>
      <c r="G110" s="189">
        <f t="shared" si="11"/>
        <v>201.18887999999998</v>
      </c>
      <c r="H110" s="215">
        <v>141.4</v>
      </c>
      <c r="I110" s="215">
        <v>155.9</v>
      </c>
      <c r="J110" s="190">
        <f t="shared" si="12"/>
        <v>393959.3</v>
      </c>
      <c r="K110" s="190">
        <f t="shared" si="18"/>
        <v>409717.67199999996</v>
      </c>
      <c r="L110" s="190">
        <f t="shared" si="18"/>
        <v>426106.37887999997</v>
      </c>
      <c r="M110" s="232">
        <v>5872731.9299999997</v>
      </c>
      <c r="N110" s="189">
        <f t="shared" si="13"/>
        <v>62.747828298377527</v>
      </c>
      <c r="O110" s="233">
        <f t="shared" si="14"/>
        <v>169.68</v>
      </c>
      <c r="P110" s="233">
        <f t="shared" si="15"/>
        <v>187.08</v>
      </c>
      <c r="Q110" s="190">
        <f t="shared" si="16"/>
        <v>428781.36000000004</v>
      </c>
      <c r="R110" s="227">
        <f t="shared" si="10"/>
        <v>108.8389993585632</v>
      </c>
      <c r="T110" s="296">
        <f t="shared" si="17"/>
        <v>357317.8</v>
      </c>
    </row>
    <row r="111" spans="1:20" ht="38.25">
      <c r="A111" s="213" t="s">
        <v>2577</v>
      </c>
      <c r="B111" s="229" t="s">
        <v>2578</v>
      </c>
      <c r="C111" s="213" t="s">
        <v>2439</v>
      </c>
      <c r="D111" s="230">
        <v>27</v>
      </c>
      <c r="E111" s="226">
        <v>2.7E-2</v>
      </c>
      <c r="F111" s="231">
        <v>201188.88</v>
      </c>
      <c r="G111" s="189">
        <f t="shared" si="11"/>
        <v>201.18888000000001</v>
      </c>
      <c r="H111" s="215">
        <v>141.4</v>
      </c>
      <c r="I111" s="215">
        <v>155.9</v>
      </c>
      <c r="J111" s="190">
        <f t="shared" si="12"/>
        <v>4209.3</v>
      </c>
      <c r="K111" s="190">
        <f t="shared" si="18"/>
        <v>4377.6720000000005</v>
      </c>
      <c r="L111" s="190">
        <f t="shared" si="18"/>
        <v>4552.7788800000008</v>
      </c>
      <c r="M111" s="232">
        <v>76521.73</v>
      </c>
      <c r="N111" s="189">
        <f t="shared" si="13"/>
        <v>76.521730000000005</v>
      </c>
      <c r="O111" s="233">
        <f t="shared" si="14"/>
        <v>169.68</v>
      </c>
      <c r="P111" s="233">
        <f t="shared" si="15"/>
        <v>187.08</v>
      </c>
      <c r="Q111" s="190">
        <f t="shared" si="16"/>
        <v>4581.3600000000006</v>
      </c>
      <c r="R111" s="227">
        <f t="shared" si="10"/>
        <v>108.83899935856319</v>
      </c>
      <c r="T111" s="296">
        <f t="shared" si="17"/>
        <v>3817.8</v>
      </c>
    </row>
    <row r="112" spans="1:20" ht="25.5">
      <c r="A112" s="213" t="s">
        <v>2579</v>
      </c>
      <c r="B112" s="229" t="s">
        <v>2580</v>
      </c>
      <c r="C112" s="213" t="s">
        <v>2439</v>
      </c>
      <c r="D112" s="230">
        <v>325</v>
      </c>
      <c r="E112" s="226">
        <v>2.7E-2</v>
      </c>
      <c r="F112" s="231">
        <v>2421718</v>
      </c>
      <c r="G112" s="189">
        <f t="shared" si="11"/>
        <v>201.18887999999998</v>
      </c>
      <c r="H112" s="215">
        <v>141.4</v>
      </c>
      <c r="I112" s="215">
        <v>155.9</v>
      </c>
      <c r="J112" s="190">
        <f t="shared" si="12"/>
        <v>50667.5</v>
      </c>
      <c r="K112" s="190">
        <f t="shared" si="18"/>
        <v>52694.2</v>
      </c>
      <c r="L112" s="190">
        <f t="shared" si="18"/>
        <v>54801.967999999993</v>
      </c>
      <c r="M112" s="232">
        <v>921095.04</v>
      </c>
      <c r="N112" s="189">
        <f t="shared" si="13"/>
        <v>76.521741784615401</v>
      </c>
      <c r="O112" s="233">
        <f t="shared" si="14"/>
        <v>169.68</v>
      </c>
      <c r="P112" s="233">
        <f t="shared" si="15"/>
        <v>187.08</v>
      </c>
      <c r="Q112" s="190">
        <f t="shared" si="16"/>
        <v>55146</v>
      </c>
      <c r="R112" s="227">
        <f t="shared" si="10"/>
        <v>108.83899935856319</v>
      </c>
      <c r="T112" s="296">
        <f t="shared" si="17"/>
        <v>45955</v>
      </c>
    </row>
    <row r="113" spans="1:20" ht="38.25">
      <c r="A113" s="213" t="s">
        <v>2581</v>
      </c>
      <c r="B113" s="229" t="s">
        <v>2582</v>
      </c>
      <c r="C113" s="213" t="s">
        <v>2439</v>
      </c>
      <c r="D113" s="230">
        <v>26795</v>
      </c>
      <c r="E113" s="226">
        <v>2.7E-2</v>
      </c>
      <c r="F113" s="231">
        <v>199661334.80000001</v>
      </c>
      <c r="G113" s="189">
        <f t="shared" si="11"/>
        <v>201.18888000000004</v>
      </c>
      <c r="H113" s="215">
        <v>141.4</v>
      </c>
      <c r="I113" s="215">
        <v>155.9</v>
      </c>
      <c r="J113" s="190">
        <f t="shared" si="12"/>
        <v>4177340.5</v>
      </c>
      <c r="K113" s="190">
        <f t="shared" si="18"/>
        <v>4344434.12</v>
      </c>
      <c r="L113" s="190">
        <f t="shared" si="18"/>
        <v>4518211.4847999997</v>
      </c>
      <c r="M113" s="232">
        <v>48602075.859999999</v>
      </c>
      <c r="N113" s="189">
        <f t="shared" si="13"/>
        <v>48.973914843067746</v>
      </c>
      <c r="O113" s="233">
        <f t="shared" si="14"/>
        <v>169.68</v>
      </c>
      <c r="P113" s="233">
        <f t="shared" si="15"/>
        <v>187.08</v>
      </c>
      <c r="Q113" s="190">
        <f t="shared" si="16"/>
        <v>4546575.6000000006</v>
      </c>
      <c r="R113" s="227">
        <f t="shared" si="10"/>
        <v>108.8389993585632</v>
      </c>
      <c r="T113" s="296">
        <f t="shared" si="17"/>
        <v>3788813</v>
      </c>
    </row>
    <row r="114" spans="1:20" ht="25.5">
      <c r="A114" s="213" t="s">
        <v>2583</v>
      </c>
      <c r="B114" s="229" t="s">
        <v>2580</v>
      </c>
      <c r="C114" s="213" t="s">
        <v>2439</v>
      </c>
      <c r="D114" s="230">
        <v>542</v>
      </c>
      <c r="E114" s="226">
        <v>2.7E-2</v>
      </c>
      <c r="F114" s="231">
        <v>4038680.48</v>
      </c>
      <c r="G114" s="189">
        <f t="shared" si="11"/>
        <v>201.18887999999998</v>
      </c>
      <c r="H114" s="215">
        <v>141.4</v>
      </c>
      <c r="I114" s="215">
        <v>155.9</v>
      </c>
      <c r="J114" s="190">
        <f t="shared" si="12"/>
        <v>84497.8</v>
      </c>
      <c r="K114" s="190">
        <f t="shared" si="18"/>
        <v>87877.712</v>
      </c>
      <c r="L114" s="190">
        <f t="shared" si="18"/>
        <v>91392.820479999995</v>
      </c>
      <c r="M114" s="232">
        <v>1536103.11</v>
      </c>
      <c r="N114" s="189">
        <f t="shared" si="13"/>
        <v>76.521741642066431</v>
      </c>
      <c r="O114" s="233">
        <f t="shared" si="14"/>
        <v>169.68</v>
      </c>
      <c r="P114" s="233">
        <f t="shared" si="15"/>
        <v>187.08</v>
      </c>
      <c r="Q114" s="190">
        <f t="shared" si="16"/>
        <v>91966.56</v>
      </c>
      <c r="R114" s="227">
        <f t="shared" si="10"/>
        <v>108.83899935856319</v>
      </c>
      <c r="T114" s="296">
        <f t="shared" si="17"/>
        <v>76638.8</v>
      </c>
    </row>
    <row r="115" spans="1:20" ht="51">
      <c r="A115" s="213" t="s">
        <v>2584</v>
      </c>
      <c r="B115" s="229" t="s">
        <v>2585</v>
      </c>
      <c r="C115" s="213" t="s">
        <v>2439</v>
      </c>
      <c r="D115" s="230">
        <v>15</v>
      </c>
      <c r="E115" s="226">
        <v>2.7E-2</v>
      </c>
      <c r="F115" s="231">
        <v>111771.6</v>
      </c>
      <c r="G115" s="189">
        <f t="shared" si="11"/>
        <v>201.18888000000001</v>
      </c>
      <c r="H115" s="215">
        <v>141.4</v>
      </c>
      <c r="I115" s="215">
        <v>155.9</v>
      </c>
      <c r="J115" s="190">
        <f t="shared" si="12"/>
        <v>2338.5</v>
      </c>
      <c r="K115" s="190">
        <f t="shared" si="18"/>
        <v>2432.04</v>
      </c>
      <c r="L115" s="190">
        <f t="shared" si="18"/>
        <v>2529.3215999999998</v>
      </c>
      <c r="M115" s="232">
        <v>42512.09</v>
      </c>
      <c r="N115" s="189">
        <f t="shared" si="13"/>
        <v>76.52176200000001</v>
      </c>
      <c r="O115" s="233">
        <f t="shared" si="14"/>
        <v>169.68</v>
      </c>
      <c r="P115" s="233">
        <f t="shared" si="15"/>
        <v>187.08</v>
      </c>
      <c r="Q115" s="190">
        <f t="shared" si="16"/>
        <v>2545.2000000000003</v>
      </c>
      <c r="R115" s="227">
        <f t="shared" si="10"/>
        <v>108.8389993585632</v>
      </c>
      <c r="T115" s="296">
        <f t="shared" si="17"/>
        <v>2121</v>
      </c>
    </row>
    <row r="116" spans="1:20" ht="25.5">
      <c r="A116" s="213" t="s">
        <v>2586</v>
      </c>
      <c r="B116" s="229" t="s">
        <v>2580</v>
      </c>
      <c r="C116" s="213" t="s">
        <v>2439</v>
      </c>
      <c r="D116" s="230">
        <v>608</v>
      </c>
      <c r="E116" s="226">
        <v>2.7E-2</v>
      </c>
      <c r="F116" s="231">
        <v>4530475.5199999996</v>
      </c>
      <c r="G116" s="189">
        <f t="shared" si="11"/>
        <v>201.18887999999998</v>
      </c>
      <c r="H116" s="215">
        <v>141.4</v>
      </c>
      <c r="I116" s="215">
        <v>155.9</v>
      </c>
      <c r="J116" s="190">
        <f t="shared" si="12"/>
        <v>94787.199999999997</v>
      </c>
      <c r="K116" s="190">
        <f t="shared" si="18"/>
        <v>98578.687999999995</v>
      </c>
      <c r="L116" s="190">
        <f t="shared" si="18"/>
        <v>102521.83551999999</v>
      </c>
      <c r="M116" s="232">
        <v>1723156.26</v>
      </c>
      <c r="N116" s="189">
        <f t="shared" si="13"/>
        <v>76.521741809210539</v>
      </c>
      <c r="O116" s="233">
        <f t="shared" si="14"/>
        <v>169.68</v>
      </c>
      <c r="P116" s="233">
        <f t="shared" si="15"/>
        <v>187.08</v>
      </c>
      <c r="Q116" s="190">
        <f t="shared" si="16"/>
        <v>103165.44</v>
      </c>
      <c r="R116" s="227">
        <f t="shared" si="10"/>
        <v>108.83899935856319</v>
      </c>
      <c r="T116" s="296">
        <f t="shared" si="17"/>
        <v>85971.199999999997</v>
      </c>
    </row>
    <row r="117" spans="1:20" ht="38.25">
      <c r="A117" s="213" t="s">
        <v>2587</v>
      </c>
      <c r="B117" s="229" t="s">
        <v>2588</v>
      </c>
      <c r="C117" s="213" t="s">
        <v>2439</v>
      </c>
      <c r="D117" s="230">
        <v>30</v>
      </c>
      <c r="E117" s="226">
        <v>2.7E-2</v>
      </c>
      <c r="F117" s="231">
        <v>220818.3</v>
      </c>
      <c r="G117" s="189">
        <f t="shared" si="11"/>
        <v>198.73646999999997</v>
      </c>
      <c r="H117" s="215">
        <v>141.4</v>
      </c>
      <c r="I117" s="215">
        <v>155.9</v>
      </c>
      <c r="J117" s="190">
        <f t="shared" si="12"/>
        <v>4677</v>
      </c>
      <c r="K117" s="190">
        <f t="shared" si="18"/>
        <v>4864.08</v>
      </c>
      <c r="L117" s="190">
        <f t="shared" si="18"/>
        <v>5058.6431999999995</v>
      </c>
      <c r="M117" s="232">
        <v>91983.74</v>
      </c>
      <c r="N117" s="189">
        <f t="shared" si="13"/>
        <v>82.785366000000025</v>
      </c>
      <c r="O117" s="233">
        <f t="shared" si="14"/>
        <v>169.68</v>
      </c>
      <c r="P117" s="233">
        <f t="shared" si="15"/>
        <v>187.08</v>
      </c>
      <c r="Q117" s="190">
        <f t="shared" si="16"/>
        <v>5090.4000000000005</v>
      </c>
      <c r="R117" s="227">
        <f t="shared" si="10"/>
        <v>108.8389993585632</v>
      </c>
      <c r="T117" s="296">
        <f t="shared" si="17"/>
        <v>4242</v>
      </c>
    </row>
    <row r="118" spans="1:20" ht="51">
      <c r="A118" s="213" t="s">
        <v>2589</v>
      </c>
      <c r="B118" s="229" t="s">
        <v>2590</v>
      </c>
      <c r="C118" s="213" t="s">
        <v>2439</v>
      </c>
      <c r="D118" s="230">
        <v>28</v>
      </c>
      <c r="E118" s="226">
        <v>2.7E-2</v>
      </c>
      <c r="F118" s="231">
        <v>206097.08</v>
      </c>
      <c r="G118" s="189">
        <f t="shared" si="11"/>
        <v>198.73647</v>
      </c>
      <c r="H118" s="215">
        <v>141.4</v>
      </c>
      <c r="I118" s="215">
        <v>155.9</v>
      </c>
      <c r="J118" s="190">
        <f t="shared" si="12"/>
        <v>4365.2</v>
      </c>
      <c r="K118" s="190">
        <f t="shared" si="18"/>
        <v>4539.808</v>
      </c>
      <c r="L118" s="190">
        <f t="shared" si="18"/>
        <v>4721.4003199999997</v>
      </c>
      <c r="M118" s="232">
        <v>85851.48</v>
      </c>
      <c r="N118" s="189">
        <f t="shared" si="13"/>
        <v>82.785355714285728</v>
      </c>
      <c r="O118" s="233">
        <f t="shared" si="14"/>
        <v>169.68</v>
      </c>
      <c r="P118" s="233">
        <f t="shared" si="15"/>
        <v>187.08</v>
      </c>
      <c r="Q118" s="190">
        <f t="shared" si="16"/>
        <v>4751.04</v>
      </c>
      <c r="R118" s="227">
        <f t="shared" si="10"/>
        <v>108.83899935856319</v>
      </c>
      <c r="T118" s="296">
        <f t="shared" si="17"/>
        <v>3959.2000000000003</v>
      </c>
    </row>
    <row r="119" spans="1:20" ht="51">
      <c r="A119" s="213" t="s">
        <v>2591</v>
      </c>
      <c r="B119" s="229" t="s">
        <v>2592</v>
      </c>
      <c r="C119" s="213" t="s">
        <v>2439</v>
      </c>
      <c r="D119" s="230">
        <v>7</v>
      </c>
      <c r="E119" s="226">
        <v>2.7E-2</v>
      </c>
      <c r="F119" s="231">
        <v>51524.27</v>
      </c>
      <c r="G119" s="189">
        <f t="shared" si="11"/>
        <v>198.73647</v>
      </c>
      <c r="H119" s="215">
        <v>141.4</v>
      </c>
      <c r="I119" s="215">
        <v>155.9</v>
      </c>
      <c r="J119" s="190">
        <f t="shared" si="12"/>
        <v>1091.3</v>
      </c>
      <c r="K119" s="190">
        <f t="shared" si="18"/>
        <v>1134.952</v>
      </c>
      <c r="L119" s="190">
        <f t="shared" si="18"/>
        <v>1180.3500799999999</v>
      </c>
      <c r="M119" s="232">
        <v>21462.87</v>
      </c>
      <c r="N119" s="189">
        <f t="shared" si="13"/>
        <v>82.785355714285728</v>
      </c>
      <c r="O119" s="233">
        <f t="shared" si="14"/>
        <v>169.68</v>
      </c>
      <c r="P119" s="233">
        <f t="shared" si="15"/>
        <v>187.08</v>
      </c>
      <c r="Q119" s="190">
        <f t="shared" si="16"/>
        <v>1187.76</v>
      </c>
      <c r="R119" s="227">
        <f t="shared" si="10"/>
        <v>108.83899935856319</v>
      </c>
      <c r="T119" s="296">
        <f t="shared" si="17"/>
        <v>989.80000000000007</v>
      </c>
    </row>
    <row r="120" spans="1:20" ht="51">
      <c r="A120" s="213" t="s">
        <v>2593</v>
      </c>
      <c r="B120" s="229" t="s">
        <v>2594</v>
      </c>
      <c r="C120" s="213" t="s">
        <v>2439</v>
      </c>
      <c r="D120" s="230">
        <v>25</v>
      </c>
      <c r="E120" s="226">
        <v>2.7E-2</v>
      </c>
      <c r="F120" s="231">
        <v>184015.25</v>
      </c>
      <c r="G120" s="189">
        <f t="shared" si="11"/>
        <v>198.73647</v>
      </c>
      <c r="H120" s="215">
        <v>141.4</v>
      </c>
      <c r="I120" s="215">
        <v>155.9</v>
      </c>
      <c r="J120" s="190">
        <f t="shared" si="12"/>
        <v>3897.5</v>
      </c>
      <c r="K120" s="190">
        <f t="shared" si="18"/>
        <v>4053.4</v>
      </c>
      <c r="L120" s="190">
        <f t="shared" si="18"/>
        <v>4215.5360000000001</v>
      </c>
      <c r="M120" s="232">
        <v>76653.11</v>
      </c>
      <c r="N120" s="189">
        <f t="shared" si="13"/>
        <v>82.785358800000012</v>
      </c>
      <c r="O120" s="233">
        <f t="shared" si="14"/>
        <v>169.68</v>
      </c>
      <c r="P120" s="233">
        <f t="shared" si="15"/>
        <v>187.08</v>
      </c>
      <c r="Q120" s="190">
        <f t="shared" si="16"/>
        <v>4242</v>
      </c>
      <c r="R120" s="227">
        <f t="shared" si="10"/>
        <v>108.83899935856319</v>
      </c>
      <c r="T120" s="296">
        <f t="shared" si="17"/>
        <v>3535</v>
      </c>
    </row>
    <row r="121" spans="1:20" ht="25.5">
      <c r="A121" s="213" t="s">
        <v>2595</v>
      </c>
      <c r="B121" s="229" t="s">
        <v>2572</v>
      </c>
      <c r="C121" s="213" t="s">
        <v>2439</v>
      </c>
      <c r="D121" s="230">
        <v>21</v>
      </c>
      <c r="E121" s="226">
        <v>2.7E-2</v>
      </c>
      <c r="F121" s="231">
        <v>154572.81</v>
      </c>
      <c r="G121" s="189">
        <f t="shared" si="11"/>
        <v>198.73647</v>
      </c>
      <c r="H121" s="215">
        <v>141.4</v>
      </c>
      <c r="I121" s="215">
        <v>155.9</v>
      </c>
      <c r="J121" s="190">
        <f t="shared" si="12"/>
        <v>3273.9</v>
      </c>
      <c r="K121" s="190">
        <f t="shared" si="18"/>
        <v>3404.8560000000002</v>
      </c>
      <c r="L121" s="190">
        <f t="shared" si="18"/>
        <v>3541.05024</v>
      </c>
      <c r="M121" s="232">
        <v>64388.61</v>
      </c>
      <c r="N121" s="189">
        <f t="shared" si="13"/>
        <v>82.785355714285714</v>
      </c>
      <c r="O121" s="233">
        <f t="shared" si="14"/>
        <v>169.68</v>
      </c>
      <c r="P121" s="233">
        <f t="shared" si="15"/>
        <v>187.08</v>
      </c>
      <c r="Q121" s="190">
        <f t="shared" si="16"/>
        <v>3563.28</v>
      </c>
      <c r="R121" s="227">
        <f t="shared" si="10"/>
        <v>108.83899935856319</v>
      </c>
      <c r="T121" s="296">
        <f t="shared" si="17"/>
        <v>2969.4</v>
      </c>
    </row>
    <row r="122" spans="1:20" ht="38.25">
      <c r="A122" s="213" t="s">
        <v>2596</v>
      </c>
      <c r="B122" s="229" t="s">
        <v>2597</v>
      </c>
      <c r="C122" s="213" t="s">
        <v>2439</v>
      </c>
      <c r="D122" s="230">
        <v>45</v>
      </c>
      <c r="E122" s="226">
        <v>2.7E-2</v>
      </c>
      <c r="F122" s="231">
        <v>331227.45</v>
      </c>
      <c r="G122" s="189">
        <f t="shared" si="11"/>
        <v>198.73647</v>
      </c>
      <c r="H122" s="215">
        <v>141.4</v>
      </c>
      <c r="I122" s="215">
        <v>155.9</v>
      </c>
      <c r="J122" s="190">
        <f t="shared" si="12"/>
        <v>7015.5</v>
      </c>
      <c r="K122" s="190">
        <f t="shared" si="18"/>
        <v>7296.12</v>
      </c>
      <c r="L122" s="190">
        <f t="shared" si="18"/>
        <v>7587.9647999999997</v>
      </c>
      <c r="M122" s="232">
        <v>137975.6</v>
      </c>
      <c r="N122" s="189">
        <f t="shared" si="13"/>
        <v>82.785360000000011</v>
      </c>
      <c r="O122" s="233">
        <f t="shared" si="14"/>
        <v>169.68</v>
      </c>
      <c r="P122" s="233">
        <f t="shared" si="15"/>
        <v>187.08</v>
      </c>
      <c r="Q122" s="190">
        <f t="shared" si="16"/>
        <v>7635.6</v>
      </c>
      <c r="R122" s="227">
        <f t="shared" si="10"/>
        <v>108.83899935856319</v>
      </c>
      <c r="T122" s="296">
        <f t="shared" si="17"/>
        <v>6363</v>
      </c>
    </row>
    <row r="123" spans="1:20" ht="51">
      <c r="A123" s="213" t="s">
        <v>2598</v>
      </c>
      <c r="B123" s="229" t="s">
        <v>2599</v>
      </c>
      <c r="C123" s="213" t="s">
        <v>2439</v>
      </c>
      <c r="D123" s="230">
        <v>25</v>
      </c>
      <c r="E123" s="226">
        <v>2.7E-2</v>
      </c>
      <c r="F123" s="231">
        <v>184015.25</v>
      </c>
      <c r="G123" s="189">
        <f t="shared" si="11"/>
        <v>198.73647</v>
      </c>
      <c r="H123" s="215">
        <v>141.4</v>
      </c>
      <c r="I123" s="215">
        <v>155.9</v>
      </c>
      <c r="J123" s="190">
        <f t="shared" si="12"/>
        <v>3897.5</v>
      </c>
      <c r="K123" s="190">
        <f t="shared" si="18"/>
        <v>4053.4</v>
      </c>
      <c r="L123" s="190">
        <f t="shared" si="18"/>
        <v>4215.5360000000001</v>
      </c>
      <c r="M123" s="232">
        <v>76653.11</v>
      </c>
      <c r="N123" s="189">
        <f t="shared" si="13"/>
        <v>82.785358800000012</v>
      </c>
      <c r="O123" s="233">
        <f t="shared" si="14"/>
        <v>169.68</v>
      </c>
      <c r="P123" s="233">
        <f t="shared" si="15"/>
        <v>187.08</v>
      </c>
      <c r="Q123" s="190">
        <f t="shared" si="16"/>
        <v>4242</v>
      </c>
      <c r="R123" s="227">
        <f t="shared" si="10"/>
        <v>108.83899935856319</v>
      </c>
      <c r="T123" s="296">
        <f t="shared" si="17"/>
        <v>3535</v>
      </c>
    </row>
    <row r="124" spans="1:20" ht="38.25">
      <c r="A124" s="213" t="s">
        <v>2600</v>
      </c>
      <c r="B124" s="229" t="s">
        <v>2601</v>
      </c>
      <c r="C124" s="213" t="s">
        <v>2439</v>
      </c>
      <c r="D124" s="230">
        <v>46</v>
      </c>
      <c r="E124" s="226">
        <v>2.7E-2</v>
      </c>
      <c r="F124" s="231">
        <v>338588.06</v>
      </c>
      <c r="G124" s="189">
        <f t="shared" si="11"/>
        <v>198.73647</v>
      </c>
      <c r="H124" s="215">
        <v>141.4</v>
      </c>
      <c r="I124" s="215">
        <v>155.9</v>
      </c>
      <c r="J124" s="190">
        <f t="shared" si="12"/>
        <v>7171.4000000000005</v>
      </c>
      <c r="K124" s="190">
        <f t="shared" si="18"/>
        <v>7458.2560000000003</v>
      </c>
      <c r="L124" s="190">
        <f t="shared" si="18"/>
        <v>7756.5862400000005</v>
      </c>
      <c r="M124" s="232">
        <v>141041.72</v>
      </c>
      <c r="N124" s="189">
        <f t="shared" si="13"/>
        <v>82.785357391304359</v>
      </c>
      <c r="O124" s="233">
        <f t="shared" si="14"/>
        <v>169.68</v>
      </c>
      <c r="P124" s="233">
        <f t="shared" si="15"/>
        <v>187.08</v>
      </c>
      <c r="Q124" s="190">
        <f t="shared" si="16"/>
        <v>7805.2800000000007</v>
      </c>
      <c r="R124" s="227">
        <f t="shared" si="10"/>
        <v>108.83899935856319</v>
      </c>
      <c r="T124" s="296">
        <f t="shared" si="17"/>
        <v>6504.4000000000005</v>
      </c>
    </row>
    <row r="125" spans="1:20" ht="51">
      <c r="A125" s="213" t="s">
        <v>2602</v>
      </c>
      <c r="B125" s="229" t="s">
        <v>2599</v>
      </c>
      <c r="C125" s="213" t="s">
        <v>2439</v>
      </c>
      <c r="D125" s="230">
        <v>25</v>
      </c>
      <c r="E125" s="226">
        <v>2.7E-2</v>
      </c>
      <c r="F125" s="231">
        <v>184015.25</v>
      </c>
      <c r="G125" s="189">
        <f t="shared" si="11"/>
        <v>198.73647</v>
      </c>
      <c r="H125" s="215">
        <v>141.4</v>
      </c>
      <c r="I125" s="215">
        <v>155.9</v>
      </c>
      <c r="J125" s="190">
        <f t="shared" si="12"/>
        <v>3897.5</v>
      </c>
      <c r="K125" s="190">
        <f t="shared" si="18"/>
        <v>4053.4</v>
      </c>
      <c r="L125" s="190">
        <f t="shared" si="18"/>
        <v>4215.5360000000001</v>
      </c>
      <c r="M125" s="232">
        <v>76653.11</v>
      </c>
      <c r="N125" s="189">
        <f t="shared" si="13"/>
        <v>82.785358800000012</v>
      </c>
      <c r="O125" s="233">
        <f t="shared" si="14"/>
        <v>169.68</v>
      </c>
      <c r="P125" s="233">
        <f t="shared" si="15"/>
        <v>187.08</v>
      </c>
      <c r="Q125" s="190">
        <f t="shared" si="16"/>
        <v>4242</v>
      </c>
      <c r="R125" s="227">
        <f t="shared" si="10"/>
        <v>108.83899935856319</v>
      </c>
      <c r="T125" s="296">
        <f t="shared" si="17"/>
        <v>3535</v>
      </c>
    </row>
    <row r="126" spans="1:20" ht="38.25">
      <c r="A126" s="213" t="s">
        <v>2603</v>
      </c>
      <c r="B126" s="229" t="s">
        <v>2597</v>
      </c>
      <c r="C126" s="213" t="s">
        <v>2439</v>
      </c>
      <c r="D126" s="230">
        <v>45</v>
      </c>
      <c r="E126" s="226">
        <v>2.7E-2</v>
      </c>
      <c r="F126" s="231">
        <v>331227.45</v>
      </c>
      <c r="G126" s="189">
        <f t="shared" si="11"/>
        <v>198.73647</v>
      </c>
      <c r="H126" s="215">
        <v>141.4</v>
      </c>
      <c r="I126" s="215">
        <v>155.9</v>
      </c>
      <c r="J126" s="190">
        <f t="shared" si="12"/>
        <v>7015.5</v>
      </c>
      <c r="K126" s="190">
        <f t="shared" si="18"/>
        <v>7296.12</v>
      </c>
      <c r="L126" s="190">
        <f t="shared" si="18"/>
        <v>7587.9647999999997</v>
      </c>
      <c r="M126" s="232">
        <v>137975.6</v>
      </c>
      <c r="N126" s="189">
        <f t="shared" si="13"/>
        <v>82.785360000000011</v>
      </c>
      <c r="O126" s="233">
        <f t="shared" si="14"/>
        <v>169.68</v>
      </c>
      <c r="P126" s="233">
        <f t="shared" si="15"/>
        <v>187.08</v>
      </c>
      <c r="Q126" s="190">
        <f t="shared" si="16"/>
        <v>7635.6</v>
      </c>
      <c r="R126" s="227">
        <f t="shared" si="10"/>
        <v>108.83899935856319</v>
      </c>
      <c r="T126" s="296">
        <f t="shared" si="17"/>
        <v>6363</v>
      </c>
    </row>
    <row r="127" spans="1:20" ht="38.25">
      <c r="A127" s="213" t="s">
        <v>2604</v>
      </c>
      <c r="B127" s="229" t="s">
        <v>2601</v>
      </c>
      <c r="C127" s="213" t="s">
        <v>2439</v>
      </c>
      <c r="D127" s="230">
        <v>46</v>
      </c>
      <c r="E127" s="226">
        <v>2.7E-2</v>
      </c>
      <c r="F127" s="231">
        <v>338588.06</v>
      </c>
      <c r="G127" s="189">
        <f t="shared" si="11"/>
        <v>198.73647</v>
      </c>
      <c r="H127" s="215">
        <v>141.4</v>
      </c>
      <c r="I127" s="215">
        <v>155.9</v>
      </c>
      <c r="J127" s="190">
        <f t="shared" si="12"/>
        <v>7171.4000000000005</v>
      </c>
      <c r="K127" s="190">
        <f t="shared" si="18"/>
        <v>7458.2560000000003</v>
      </c>
      <c r="L127" s="190">
        <f t="shared" si="18"/>
        <v>7756.5862400000005</v>
      </c>
      <c r="M127" s="232">
        <v>141041.72</v>
      </c>
      <c r="N127" s="189">
        <f t="shared" si="13"/>
        <v>82.785357391304359</v>
      </c>
      <c r="O127" s="233">
        <f t="shared" si="14"/>
        <v>169.68</v>
      </c>
      <c r="P127" s="233">
        <f t="shared" si="15"/>
        <v>187.08</v>
      </c>
      <c r="Q127" s="190">
        <f t="shared" si="16"/>
        <v>7805.2800000000007</v>
      </c>
      <c r="R127" s="227">
        <f t="shared" si="10"/>
        <v>108.83899935856319</v>
      </c>
      <c r="T127" s="296">
        <f t="shared" si="17"/>
        <v>6504.4000000000005</v>
      </c>
    </row>
    <row r="128" spans="1:20" ht="51">
      <c r="A128" s="213" t="s">
        <v>2605</v>
      </c>
      <c r="B128" s="229" t="s">
        <v>2606</v>
      </c>
      <c r="C128" s="213" t="s">
        <v>2439</v>
      </c>
      <c r="D128" s="230">
        <v>150</v>
      </c>
      <c r="E128" s="226">
        <v>2.7E-2</v>
      </c>
      <c r="F128" s="231">
        <v>1104091.5</v>
      </c>
      <c r="G128" s="189">
        <f t="shared" si="11"/>
        <v>198.73647</v>
      </c>
      <c r="H128" s="215">
        <v>141.4</v>
      </c>
      <c r="I128" s="215">
        <v>155.9</v>
      </c>
      <c r="J128" s="190">
        <f t="shared" si="12"/>
        <v>23385</v>
      </c>
      <c r="K128" s="190">
        <f t="shared" si="18"/>
        <v>24320.400000000001</v>
      </c>
      <c r="L128" s="190">
        <f t="shared" si="18"/>
        <v>25293.216</v>
      </c>
      <c r="M128" s="232">
        <v>459918.65</v>
      </c>
      <c r="N128" s="189">
        <f t="shared" si="13"/>
        <v>82.785357000000019</v>
      </c>
      <c r="O128" s="233">
        <f t="shared" si="14"/>
        <v>169.68</v>
      </c>
      <c r="P128" s="233">
        <f t="shared" si="15"/>
        <v>187.08</v>
      </c>
      <c r="Q128" s="190">
        <f t="shared" si="16"/>
        <v>25452</v>
      </c>
      <c r="R128" s="227">
        <f t="shared" si="10"/>
        <v>108.83899935856319</v>
      </c>
      <c r="T128" s="296">
        <f t="shared" si="17"/>
        <v>21210</v>
      </c>
    </row>
    <row r="129" spans="1:20" ht="51">
      <c r="A129" s="213" t="s">
        <v>2607</v>
      </c>
      <c r="B129" s="229" t="s">
        <v>2608</v>
      </c>
      <c r="C129" s="213" t="s">
        <v>2439</v>
      </c>
      <c r="D129" s="230">
        <v>20</v>
      </c>
      <c r="E129" s="226">
        <v>2.7E-2</v>
      </c>
      <c r="F129" s="231">
        <v>147212.20000000001</v>
      </c>
      <c r="G129" s="189">
        <f t="shared" si="11"/>
        <v>198.73647</v>
      </c>
      <c r="H129" s="215">
        <v>141.4</v>
      </c>
      <c r="I129" s="215">
        <v>155.9</v>
      </c>
      <c r="J129" s="190">
        <f t="shared" si="12"/>
        <v>3118</v>
      </c>
      <c r="K129" s="190">
        <f t="shared" si="18"/>
        <v>3242.72</v>
      </c>
      <c r="L129" s="190">
        <f t="shared" si="18"/>
        <v>3372.4287999999997</v>
      </c>
      <c r="M129" s="232">
        <v>61322.49</v>
      </c>
      <c r="N129" s="189">
        <f t="shared" si="13"/>
        <v>82.785361500000008</v>
      </c>
      <c r="O129" s="233">
        <f t="shared" si="14"/>
        <v>169.68</v>
      </c>
      <c r="P129" s="233">
        <f t="shared" si="15"/>
        <v>187.08</v>
      </c>
      <c r="Q129" s="190">
        <f t="shared" si="16"/>
        <v>3393.6000000000004</v>
      </c>
      <c r="R129" s="227">
        <f t="shared" si="10"/>
        <v>108.8389993585632</v>
      </c>
      <c r="T129" s="296">
        <f t="shared" si="17"/>
        <v>2828</v>
      </c>
    </row>
    <row r="130" spans="1:20" ht="51">
      <c r="A130" s="213" t="s">
        <v>2609</v>
      </c>
      <c r="B130" s="229" t="s">
        <v>2608</v>
      </c>
      <c r="C130" s="213" t="s">
        <v>2439</v>
      </c>
      <c r="D130" s="230">
        <v>20</v>
      </c>
      <c r="E130" s="226">
        <v>2.7E-2</v>
      </c>
      <c r="F130" s="231">
        <v>147212.20000000001</v>
      </c>
      <c r="G130" s="189">
        <f t="shared" si="11"/>
        <v>198.73647</v>
      </c>
      <c r="H130" s="215">
        <v>141.4</v>
      </c>
      <c r="I130" s="215">
        <v>155.9</v>
      </c>
      <c r="J130" s="190">
        <f t="shared" si="12"/>
        <v>3118</v>
      </c>
      <c r="K130" s="190">
        <f t="shared" si="18"/>
        <v>3242.72</v>
      </c>
      <c r="L130" s="190">
        <f t="shared" si="18"/>
        <v>3372.4287999999997</v>
      </c>
      <c r="M130" s="232">
        <v>61322.49</v>
      </c>
      <c r="N130" s="189">
        <f t="shared" si="13"/>
        <v>82.785361500000008</v>
      </c>
      <c r="O130" s="233">
        <f t="shared" si="14"/>
        <v>169.68</v>
      </c>
      <c r="P130" s="233">
        <f t="shared" si="15"/>
        <v>187.08</v>
      </c>
      <c r="Q130" s="190">
        <f t="shared" si="16"/>
        <v>3393.6000000000004</v>
      </c>
      <c r="R130" s="227">
        <f t="shared" si="10"/>
        <v>108.8389993585632</v>
      </c>
      <c r="T130" s="296">
        <f t="shared" si="17"/>
        <v>2828</v>
      </c>
    </row>
    <row r="131" spans="1:20" ht="25.5">
      <c r="A131" s="213" t="s">
        <v>2610</v>
      </c>
      <c r="B131" s="229" t="s">
        <v>2572</v>
      </c>
      <c r="C131" s="213" t="s">
        <v>2439</v>
      </c>
      <c r="D131" s="230">
        <v>23</v>
      </c>
      <c r="E131" s="226">
        <v>2.7E-2</v>
      </c>
      <c r="F131" s="231">
        <v>169294.03</v>
      </c>
      <c r="G131" s="189">
        <f t="shared" si="11"/>
        <v>198.73647</v>
      </c>
      <c r="H131" s="215">
        <v>141.4</v>
      </c>
      <c r="I131" s="215">
        <v>155.9</v>
      </c>
      <c r="J131" s="190">
        <f t="shared" si="12"/>
        <v>3585.7000000000003</v>
      </c>
      <c r="K131" s="190">
        <f t="shared" si="18"/>
        <v>3729.1280000000002</v>
      </c>
      <c r="L131" s="190">
        <f t="shared" si="18"/>
        <v>3878.2931200000003</v>
      </c>
      <c r="M131" s="232">
        <v>70520.87</v>
      </c>
      <c r="N131" s="189">
        <f t="shared" si="13"/>
        <v>82.785369130434788</v>
      </c>
      <c r="O131" s="233">
        <f t="shared" si="14"/>
        <v>169.68</v>
      </c>
      <c r="P131" s="233">
        <f t="shared" si="15"/>
        <v>187.08</v>
      </c>
      <c r="Q131" s="190">
        <f t="shared" si="16"/>
        <v>3902.6400000000003</v>
      </c>
      <c r="R131" s="227">
        <f t="shared" ref="R131:R194" si="19">Q131/J131*100</f>
        <v>108.83899935856319</v>
      </c>
      <c r="T131" s="296">
        <f t="shared" si="17"/>
        <v>3252.2000000000003</v>
      </c>
    </row>
    <row r="132" spans="1:20" ht="38.25">
      <c r="A132" s="213" t="s">
        <v>2611</v>
      </c>
      <c r="B132" s="229" t="s">
        <v>2612</v>
      </c>
      <c r="C132" s="213" t="s">
        <v>2439</v>
      </c>
      <c r="D132" s="230">
        <v>45</v>
      </c>
      <c r="E132" s="226">
        <v>2.7E-2</v>
      </c>
      <c r="F132" s="231">
        <v>331227.45</v>
      </c>
      <c r="G132" s="189">
        <f t="shared" ref="G132:G195" si="20">F132*E132/D132</f>
        <v>198.73647</v>
      </c>
      <c r="H132" s="215">
        <v>141.4</v>
      </c>
      <c r="I132" s="215">
        <v>155.9</v>
      </c>
      <c r="J132" s="190">
        <f t="shared" ref="J132:J195" si="21">IF(G132&gt;I132,D132*I132,IF(H132&gt;G132,D132*H132, IF(I132&gt;G132&gt;H132,D132*G132)))</f>
        <v>7015.5</v>
      </c>
      <c r="K132" s="190">
        <f t="shared" si="18"/>
        <v>7296.12</v>
      </c>
      <c r="L132" s="190">
        <f t="shared" si="18"/>
        <v>7587.9647999999997</v>
      </c>
      <c r="M132" s="232">
        <v>137975.6</v>
      </c>
      <c r="N132" s="189">
        <f t="shared" ref="N132:N195" si="22">M132*2.7%/D132</f>
        <v>82.785360000000011</v>
      </c>
      <c r="O132" s="233">
        <f t="shared" ref="O132:O195" si="23">SUM(H132,H132*20%)</f>
        <v>169.68</v>
      </c>
      <c r="P132" s="233">
        <f t="shared" ref="P132:P195" si="24">SUM(I132,I132*20%)</f>
        <v>187.08</v>
      </c>
      <c r="Q132" s="190">
        <f t="shared" ref="Q132:Q195" si="25">IF(N132&gt;P132,D132*P132,IF(O132&gt;N132,D132*O132, IF(P132&gt;N132&gt;O132,D132*N132)))</f>
        <v>7635.6</v>
      </c>
      <c r="R132" s="227">
        <f t="shared" si="19"/>
        <v>108.83899935856319</v>
      </c>
      <c r="T132" s="296">
        <f t="shared" ref="T132:T195" si="26">IF(N132&gt;I132,D132*I132,IF(H132&gt;N132,D132*H132, IF(I132&gt;G132&gt;H132,D132*G132)))</f>
        <v>6363</v>
      </c>
    </row>
    <row r="133" spans="1:20" ht="51">
      <c r="A133" s="213" t="s">
        <v>2613</v>
      </c>
      <c r="B133" s="229" t="s">
        <v>2608</v>
      </c>
      <c r="C133" s="213" t="s">
        <v>2439</v>
      </c>
      <c r="D133" s="230">
        <v>21</v>
      </c>
      <c r="E133" s="226">
        <v>2.7E-2</v>
      </c>
      <c r="F133" s="231">
        <v>154572.81</v>
      </c>
      <c r="G133" s="189">
        <f t="shared" si="20"/>
        <v>198.73647</v>
      </c>
      <c r="H133" s="215">
        <v>141.4</v>
      </c>
      <c r="I133" s="215">
        <v>155.9</v>
      </c>
      <c r="J133" s="190">
        <f t="shared" si="21"/>
        <v>3273.9</v>
      </c>
      <c r="K133" s="190">
        <f t="shared" si="18"/>
        <v>3404.8560000000002</v>
      </c>
      <c r="L133" s="190">
        <f t="shared" si="18"/>
        <v>3541.05024</v>
      </c>
      <c r="M133" s="232">
        <v>64388.61</v>
      </c>
      <c r="N133" s="189">
        <f t="shared" si="22"/>
        <v>82.785355714285714</v>
      </c>
      <c r="O133" s="233">
        <f t="shared" si="23"/>
        <v>169.68</v>
      </c>
      <c r="P133" s="233">
        <f t="shared" si="24"/>
        <v>187.08</v>
      </c>
      <c r="Q133" s="190">
        <f t="shared" si="25"/>
        <v>3563.28</v>
      </c>
      <c r="R133" s="227">
        <f t="shared" si="19"/>
        <v>108.83899935856319</v>
      </c>
      <c r="T133" s="296">
        <f t="shared" si="26"/>
        <v>2969.4</v>
      </c>
    </row>
    <row r="134" spans="1:20" ht="38.25">
      <c r="A134" s="213" t="s">
        <v>2614</v>
      </c>
      <c r="B134" s="229" t="s">
        <v>2615</v>
      </c>
      <c r="C134" s="213" t="s">
        <v>2439</v>
      </c>
      <c r="D134" s="230">
        <v>26</v>
      </c>
      <c r="E134" s="226">
        <v>2.7E-2</v>
      </c>
      <c r="F134" s="231">
        <v>191375.86</v>
      </c>
      <c r="G134" s="189">
        <f t="shared" si="20"/>
        <v>198.73646999999997</v>
      </c>
      <c r="H134" s="215">
        <v>141.4</v>
      </c>
      <c r="I134" s="215">
        <v>155.9</v>
      </c>
      <c r="J134" s="190">
        <f t="shared" si="21"/>
        <v>4053.4</v>
      </c>
      <c r="K134" s="190">
        <f t="shared" si="18"/>
        <v>4215.5360000000001</v>
      </c>
      <c r="L134" s="190">
        <f t="shared" si="18"/>
        <v>4384.15744</v>
      </c>
      <c r="M134" s="232">
        <v>79719.240000000005</v>
      </c>
      <c r="N134" s="189">
        <f t="shared" si="22"/>
        <v>82.785364615384637</v>
      </c>
      <c r="O134" s="233">
        <f t="shared" si="23"/>
        <v>169.68</v>
      </c>
      <c r="P134" s="233">
        <f t="shared" si="24"/>
        <v>187.08</v>
      </c>
      <c r="Q134" s="190">
        <f t="shared" si="25"/>
        <v>4411.68</v>
      </c>
      <c r="R134" s="227">
        <f t="shared" si="19"/>
        <v>108.83899935856319</v>
      </c>
      <c r="T134" s="296">
        <f t="shared" si="26"/>
        <v>3676.4</v>
      </c>
    </row>
    <row r="135" spans="1:20" ht="102">
      <c r="A135" s="213" t="s">
        <v>2616</v>
      </c>
      <c r="B135" s="229" t="s">
        <v>2617</v>
      </c>
      <c r="C135" s="213" t="s">
        <v>2439</v>
      </c>
      <c r="D135" s="230">
        <v>25</v>
      </c>
      <c r="E135" s="226">
        <v>2.7E-2</v>
      </c>
      <c r="F135" s="231">
        <v>184015.25</v>
      </c>
      <c r="G135" s="189">
        <f t="shared" si="20"/>
        <v>198.73647</v>
      </c>
      <c r="H135" s="215">
        <v>141.4</v>
      </c>
      <c r="I135" s="215">
        <v>155.9</v>
      </c>
      <c r="J135" s="190">
        <f t="shared" si="21"/>
        <v>3897.5</v>
      </c>
      <c r="K135" s="190">
        <f t="shared" si="18"/>
        <v>4053.4</v>
      </c>
      <c r="L135" s="190">
        <f t="shared" si="18"/>
        <v>4215.5360000000001</v>
      </c>
      <c r="M135" s="232">
        <v>76653.11</v>
      </c>
      <c r="N135" s="189">
        <f t="shared" si="22"/>
        <v>82.785358800000012</v>
      </c>
      <c r="O135" s="233">
        <f t="shared" si="23"/>
        <v>169.68</v>
      </c>
      <c r="P135" s="233">
        <f t="shared" si="24"/>
        <v>187.08</v>
      </c>
      <c r="Q135" s="190">
        <f t="shared" si="25"/>
        <v>4242</v>
      </c>
      <c r="R135" s="227">
        <f t="shared" si="19"/>
        <v>108.83899935856319</v>
      </c>
      <c r="T135" s="296">
        <f t="shared" si="26"/>
        <v>3535</v>
      </c>
    </row>
    <row r="136" spans="1:20" ht="38.25">
      <c r="A136" s="213" t="s">
        <v>2618</v>
      </c>
      <c r="B136" s="229" t="s">
        <v>2619</v>
      </c>
      <c r="C136" s="213" t="s">
        <v>2439</v>
      </c>
      <c r="D136" s="230">
        <v>30</v>
      </c>
      <c r="E136" s="226">
        <v>2.7E-2</v>
      </c>
      <c r="F136" s="231">
        <v>220818.3</v>
      </c>
      <c r="G136" s="189">
        <f t="shared" si="20"/>
        <v>198.73646999999997</v>
      </c>
      <c r="H136" s="215">
        <v>141.4</v>
      </c>
      <c r="I136" s="215">
        <v>155.9</v>
      </c>
      <c r="J136" s="190">
        <f t="shared" si="21"/>
        <v>4677</v>
      </c>
      <c r="K136" s="190">
        <f t="shared" si="18"/>
        <v>4864.08</v>
      </c>
      <c r="L136" s="190">
        <f t="shared" si="18"/>
        <v>5058.6431999999995</v>
      </c>
      <c r="M136" s="232">
        <v>91983.74</v>
      </c>
      <c r="N136" s="189">
        <f t="shared" si="22"/>
        <v>82.785366000000025</v>
      </c>
      <c r="O136" s="233">
        <f t="shared" si="23"/>
        <v>169.68</v>
      </c>
      <c r="P136" s="233">
        <f t="shared" si="24"/>
        <v>187.08</v>
      </c>
      <c r="Q136" s="190">
        <f t="shared" si="25"/>
        <v>5090.4000000000005</v>
      </c>
      <c r="R136" s="227">
        <f t="shared" si="19"/>
        <v>108.8389993585632</v>
      </c>
      <c r="T136" s="296">
        <f t="shared" si="26"/>
        <v>4242</v>
      </c>
    </row>
    <row r="137" spans="1:20" ht="38.25">
      <c r="A137" s="213" t="s">
        <v>2620</v>
      </c>
      <c r="B137" s="229" t="s">
        <v>2621</v>
      </c>
      <c r="C137" s="213" t="s">
        <v>2439</v>
      </c>
      <c r="D137" s="230">
        <v>62</v>
      </c>
      <c r="E137" s="226">
        <v>2.7E-2</v>
      </c>
      <c r="F137" s="231">
        <v>456357.82</v>
      </c>
      <c r="G137" s="189">
        <f t="shared" si="20"/>
        <v>198.73647</v>
      </c>
      <c r="H137" s="215">
        <v>141.4</v>
      </c>
      <c r="I137" s="215">
        <v>155.9</v>
      </c>
      <c r="J137" s="190">
        <f t="shared" si="21"/>
        <v>9665.8000000000011</v>
      </c>
      <c r="K137" s="190">
        <f t="shared" si="18"/>
        <v>10052.432000000001</v>
      </c>
      <c r="L137" s="190">
        <f t="shared" si="18"/>
        <v>10454.529280000001</v>
      </c>
      <c r="M137" s="232">
        <v>190099.71</v>
      </c>
      <c r="N137" s="189">
        <f t="shared" si="22"/>
        <v>82.785357580645169</v>
      </c>
      <c r="O137" s="233">
        <f t="shared" si="23"/>
        <v>169.68</v>
      </c>
      <c r="P137" s="233">
        <f t="shared" si="24"/>
        <v>187.08</v>
      </c>
      <c r="Q137" s="190">
        <f t="shared" si="25"/>
        <v>10520.16</v>
      </c>
      <c r="R137" s="227">
        <f t="shared" si="19"/>
        <v>108.83899935856316</v>
      </c>
      <c r="T137" s="296">
        <f t="shared" si="26"/>
        <v>8766.8000000000011</v>
      </c>
    </row>
    <row r="138" spans="1:20" ht="25.5">
      <c r="A138" s="213" t="s">
        <v>2622</v>
      </c>
      <c r="B138" s="229" t="s">
        <v>2572</v>
      </c>
      <c r="C138" s="213" t="s">
        <v>2439</v>
      </c>
      <c r="D138" s="230">
        <v>20</v>
      </c>
      <c r="E138" s="226">
        <v>2.7E-2</v>
      </c>
      <c r="F138" s="231">
        <v>145393</v>
      </c>
      <c r="G138" s="189">
        <f t="shared" si="20"/>
        <v>196.28055000000001</v>
      </c>
      <c r="H138" s="215">
        <v>141.4</v>
      </c>
      <c r="I138" s="215">
        <v>155.9</v>
      </c>
      <c r="J138" s="190">
        <f t="shared" si="21"/>
        <v>3118</v>
      </c>
      <c r="K138" s="190">
        <f t="shared" si="18"/>
        <v>3242.72</v>
      </c>
      <c r="L138" s="190">
        <f t="shared" si="18"/>
        <v>3372.4287999999997</v>
      </c>
      <c r="M138" s="232">
        <v>61322.49</v>
      </c>
      <c r="N138" s="189">
        <f t="shared" si="22"/>
        <v>82.785361500000008</v>
      </c>
      <c r="O138" s="233">
        <f t="shared" si="23"/>
        <v>169.68</v>
      </c>
      <c r="P138" s="233">
        <f t="shared" si="24"/>
        <v>187.08</v>
      </c>
      <c r="Q138" s="190">
        <f t="shared" si="25"/>
        <v>3393.6000000000004</v>
      </c>
      <c r="R138" s="227">
        <f t="shared" si="19"/>
        <v>108.8389993585632</v>
      </c>
      <c r="T138" s="296">
        <f t="shared" si="26"/>
        <v>2828</v>
      </c>
    </row>
    <row r="139" spans="1:20" ht="25.5">
      <c r="A139" s="213" t="s">
        <v>2623</v>
      </c>
      <c r="B139" s="229" t="s">
        <v>2624</v>
      </c>
      <c r="C139" s="213" t="s">
        <v>2439</v>
      </c>
      <c r="D139" s="230">
        <v>8</v>
      </c>
      <c r="E139" s="226">
        <v>2.7E-2</v>
      </c>
      <c r="F139" s="231">
        <v>68629.039999999994</v>
      </c>
      <c r="G139" s="189">
        <f t="shared" si="20"/>
        <v>231.62300999999997</v>
      </c>
      <c r="H139" s="215">
        <v>141.4</v>
      </c>
      <c r="I139" s="215">
        <v>155.9</v>
      </c>
      <c r="J139" s="190">
        <f t="shared" si="21"/>
        <v>1247.2</v>
      </c>
      <c r="K139" s="190">
        <f t="shared" si="18"/>
        <v>1297.088</v>
      </c>
      <c r="L139" s="190">
        <f t="shared" si="18"/>
        <v>1348.9715200000001</v>
      </c>
      <c r="M139" s="232">
        <v>27559.9</v>
      </c>
      <c r="N139" s="189">
        <f t="shared" si="22"/>
        <v>93.014662500000014</v>
      </c>
      <c r="O139" s="233">
        <f t="shared" si="23"/>
        <v>169.68</v>
      </c>
      <c r="P139" s="233">
        <f t="shared" si="24"/>
        <v>187.08</v>
      </c>
      <c r="Q139" s="190">
        <f t="shared" si="25"/>
        <v>1357.44</v>
      </c>
      <c r="R139" s="227">
        <f t="shared" si="19"/>
        <v>108.83899935856319</v>
      </c>
      <c r="T139" s="296">
        <f t="shared" si="26"/>
        <v>1131.2</v>
      </c>
    </row>
    <row r="140" spans="1:20" ht="38.25">
      <c r="A140" s="213" t="s">
        <v>2625</v>
      </c>
      <c r="B140" s="229" t="s">
        <v>2461</v>
      </c>
      <c r="C140" s="213" t="s">
        <v>2439</v>
      </c>
      <c r="D140" s="230">
        <v>11</v>
      </c>
      <c r="E140" s="226">
        <v>2.7E-2</v>
      </c>
      <c r="F140" s="231">
        <v>94364.93</v>
      </c>
      <c r="G140" s="189">
        <f t="shared" si="20"/>
        <v>231.62300999999997</v>
      </c>
      <c r="H140" s="215">
        <v>141.4</v>
      </c>
      <c r="I140" s="215">
        <v>155.9</v>
      </c>
      <c r="J140" s="190">
        <f t="shared" si="21"/>
        <v>1714.9</v>
      </c>
      <c r="K140" s="190">
        <f t="shared" si="18"/>
        <v>1783.4960000000001</v>
      </c>
      <c r="L140" s="190">
        <f t="shared" si="18"/>
        <v>1854.8358400000002</v>
      </c>
      <c r="M140" s="232">
        <v>37894.879999999997</v>
      </c>
      <c r="N140" s="189">
        <f t="shared" si="22"/>
        <v>93.014705454545464</v>
      </c>
      <c r="O140" s="233">
        <f t="shared" si="23"/>
        <v>169.68</v>
      </c>
      <c r="P140" s="233">
        <f t="shared" si="24"/>
        <v>187.08</v>
      </c>
      <c r="Q140" s="190">
        <f t="shared" si="25"/>
        <v>1866.48</v>
      </c>
      <c r="R140" s="227">
        <f t="shared" si="19"/>
        <v>108.83899935856319</v>
      </c>
      <c r="T140" s="296">
        <f t="shared" si="26"/>
        <v>1555.4</v>
      </c>
    </row>
    <row r="141" spans="1:20" ht="38.25">
      <c r="A141" s="213" t="s">
        <v>2626</v>
      </c>
      <c r="B141" s="229" t="s">
        <v>2461</v>
      </c>
      <c r="C141" s="213" t="s">
        <v>2439</v>
      </c>
      <c r="D141" s="230">
        <v>11</v>
      </c>
      <c r="E141" s="226">
        <v>2.7E-2</v>
      </c>
      <c r="F141" s="231">
        <v>94364.93</v>
      </c>
      <c r="G141" s="189">
        <f t="shared" si="20"/>
        <v>231.62300999999997</v>
      </c>
      <c r="H141" s="215">
        <v>141.4</v>
      </c>
      <c r="I141" s="215">
        <v>155.9</v>
      </c>
      <c r="J141" s="190">
        <f t="shared" si="21"/>
        <v>1714.9</v>
      </c>
      <c r="K141" s="190">
        <f t="shared" si="18"/>
        <v>1783.4960000000001</v>
      </c>
      <c r="L141" s="190">
        <f t="shared" si="18"/>
        <v>1854.8358400000002</v>
      </c>
      <c r="M141" s="232">
        <v>37894.879999999997</v>
      </c>
      <c r="N141" s="189">
        <f t="shared" si="22"/>
        <v>93.014705454545464</v>
      </c>
      <c r="O141" s="233">
        <f t="shared" si="23"/>
        <v>169.68</v>
      </c>
      <c r="P141" s="233">
        <f t="shared" si="24"/>
        <v>187.08</v>
      </c>
      <c r="Q141" s="190">
        <f t="shared" si="25"/>
        <v>1866.48</v>
      </c>
      <c r="R141" s="227">
        <f t="shared" si="19"/>
        <v>108.83899935856319</v>
      </c>
      <c r="T141" s="296">
        <f t="shared" si="26"/>
        <v>1555.4</v>
      </c>
    </row>
    <row r="142" spans="1:20" ht="38.25">
      <c r="A142" s="213" t="s">
        <v>2627</v>
      </c>
      <c r="B142" s="229" t="s">
        <v>2461</v>
      </c>
      <c r="C142" s="213" t="s">
        <v>2439</v>
      </c>
      <c r="D142" s="230">
        <v>21</v>
      </c>
      <c r="E142" s="226">
        <v>2.7E-2</v>
      </c>
      <c r="F142" s="231">
        <v>180151.23</v>
      </c>
      <c r="G142" s="189">
        <f t="shared" si="20"/>
        <v>231.62300999999999</v>
      </c>
      <c r="H142" s="215">
        <v>141.4</v>
      </c>
      <c r="I142" s="215">
        <v>155.9</v>
      </c>
      <c r="J142" s="190">
        <f t="shared" si="21"/>
        <v>3273.9</v>
      </c>
      <c r="K142" s="190">
        <f t="shared" si="18"/>
        <v>3404.8560000000002</v>
      </c>
      <c r="L142" s="190">
        <f t="shared" si="18"/>
        <v>3541.05024</v>
      </c>
      <c r="M142" s="232">
        <v>72344.759999999995</v>
      </c>
      <c r="N142" s="189">
        <f t="shared" si="22"/>
        <v>93.014691428571425</v>
      </c>
      <c r="O142" s="233">
        <f t="shared" si="23"/>
        <v>169.68</v>
      </c>
      <c r="P142" s="233">
        <f t="shared" si="24"/>
        <v>187.08</v>
      </c>
      <c r="Q142" s="190">
        <f t="shared" si="25"/>
        <v>3563.28</v>
      </c>
      <c r="R142" s="227">
        <f t="shared" si="19"/>
        <v>108.83899935856319</v>
      </c>
      <c r="T142" s="296">
        <f t="shared" si="26"/>
        <v>2969.4</v>
      </c>
    </row>
    <row r="143" spans="1:20" ht="38.25">
      <c r="A143" s="213" t="s">
        <v>2628</v>
      </c>
      <c r="B143" s="229" t="s">
        <v>2461</v>
      </c>
      <c r="C143" s="213" t="s">
        <v>2439</v>
      </c>
      <c r="D143" s="230">
        <v>16</v>
      </c>
      <c r="E143" s="226">
        <v>2.7E-2</v>
      </c>
      <c r="F143" s="231">
        <v>137258.07999999999</v>
      </c>
      <c r="G143" s="189">
        <f t="shared" si="20"/>
        <v>231.62300999999997</v>
      </c>
      <c r="H143" s="215">
        <v>141.4</v>
      </c>
      <c r="I143" s="215">
        <v>155.9</v>
      </c>
      <c r="J143" s="190">
        <f t="shared" si="21"/>
        <v>2494.4</v>
      </c>
      <c r="K143" s="190">
        <f t="shared" si="18"/>
        <v>2594.1759999999999</v>
      </c>
      <c r="L143" s="190">
        <f t="shared" si="18"/>
        <v>2697.9430400000001</v>
      </c>
      <c r="M143" s="232">
        <v>55119.82</v>
      </c>
      <c r="N143" s="189">
        <f t="shared" si="22"/>
        <v>93.014696250000014</v>
      </c>
      <c r="O143" s="233">
        <f t="shared" si="23"/>
        <v>169.68</v>
      </c>
      <c r="P143" s="233">
        <f t="shared" si="24"/>
        <v>187.08</v>
      </c>
      <c r="Q143" s="190">
        <f t="shared" si="25"/>
        <v>2714.88</v>
      </c>
      <c r="R143" s="227">
        <f t="shared" si="19"/>
        <v>108.83899935856319</v>
      </c>
      <c r="T143" s="296">
        <f t="shared" si="26"/>
        <v>2262.4</v>
      </c>
    </row>
    <row r="144" spans="1:20" ht="38.25">
      <c r="A144" s="213" t="s">
        <v>2629</v>
      </c>
      <c r="B144" s="229" t="s">
        <v>2461</v>
      </c>
      <c r="C144" s="213" t="s">
        <v>2439</v>
      </c>
      <c r="D144" s="230">
        <v>11</v>
      </c>
      <c r="E144" s="226">
        <v>2.7E-2</v>
      </c>
      <c r="F144" s="231">
        <v>94364.93</v>
      </c>
      <c r="G144" s="189">
        <f t="shared" si="20"/>
        <v>231.62300999999997</v>
      </c>
      <c r="H144" s="215">
        <v>141.4</v>
      </c>
      <c r="I144" s="215">
        <v>155.9</v>
      </c>
      <c r="J144" s="190">
        <f t="shared" si="21"/>
        <v>1714.9</v>
      </c>
      <c r="K144" s="190">
        <f t="shared" si="18"/>
        <v>1783.4960000000001</v>
      </c>
      <c r="L144" s="190">
        <f t="shared" si="18"/>
        <v>1854.8358400000002</v>
      </c>
      <c r="M144" s="232">
        <v>37894.879999999997</v>
      </c>
      <c r="N144" s="189">
        <f t="shared" si="22"/>
        <v>93.014705454545464</v>
      </c>
      <c r="O144" s="233">
        <f t="shared" si="23"/>
        <v>169.68</v>
      </c>
      <c r="P144" s="233">
        <f t="shared" si="24"/>
        <v>187.08</v>
      </c>
      <c r="Q144" s="190">
        <f t="shared" si="25"/>
        <v>1866.48</v>
      </c>
      <c r="R144" s="227">
        <f t="shared" si="19"/>
        <v>108.83899935856319</v>
      </c>
      <c r="T144" s="296">
        <f t="shared" si="26"/>
        <v>1555.4</v>
      </c>
    </row>
    <row r="145" spans="1:20" ht="38.25">
      <c r="A145" s="213" t="s">
        <v>2630</v>
      </c>
      <c r="B145" s="229" t="s">
        <v>2461</v>
      </c>
      <c r="C145" s="213" t="s">
        <v>2439</v>
      </c>
      <c r="D145" s="230">
        <v>20</v>
      </c>
      <c r="E145" s="226">
        <v>2.7E-2</v>
      </c>
      <c r="F145" s="231">
        <v>171572.6</v>
      </c>
      <c r="G145" s="189">
        <f t="shared" si="20"/>
        <v>231.62301000000002</v>
      </c>
      <c r="H145" s="215">
        <v>141.4</v>
      </c>
      <c r="I145" s="215">
        <v>155.9</v>
      </c>
      <c r="J145" s="190">
        <f t="shared" si="21"/>
        <v>3118</v>
      </c>
      <c r="K145" s="190">
        <f t="shared" si="18"/>
        <v>3242.72</v>
      </c>
      <c r="L145" s="190">
        <f t="shared" si="18"/>
        <v>3372.4287999999997</v>
      </c>
      <c r="M145" s="232">
        <v>68899.759999999995</v>
      </c>
      <c r="N145" s="189">
        <f t="shared" si="22"/>
        <v>93.014676000000009</v>
      </c>
      <c r="O145" s="233">
        <f t="shared" si="23"/>
        <v>169.68</v>
      </c>
      <c r="P145" s="233">
        <f t="shared" si="24"/>
        <v>187.08</v>
      </c>
      <c r="Q145" s="190">
        <f t="shared" si="25"/>
        <v>3393.6000000000004</v>
      </c>
      <c r="R145" s="227">
        <f t="shared" si="19"/>
        <v>108.8389993585632</v>
      </c>
      <c r="T145" s="296">
        <f t="shared" si="26"/>
        <v>2828</v>
      </c>
    </row>
    <row r="146" spans="1:20" ht="38.25">
      <c r="A146" s="213" t="s">
        <v>2631</v>
      </c>
      <c r="B146" s="229" t="s">
        <v>2461</v>
      </c>
      <c r="C146" s="213" t="s">
        <v>2439</v>
      </c>
      <c r="D146" s="230">
        <v>22</v>
      </c>
      <c r="E146" s="226">
        <v>2.7E-2</v>
      </c>
      <c r="F146" s="231">
        <v>188729.86</v>
      </c>
      <c r="G146" s="189">
        <f t="shared" si="20"/>
        <v>231.62300999999997</v>
      </c>
      <c r="H146" s="215">
        <v>141.4</v>
      </c>
      <c r="I146" s="215">
        <v>155.9</v>
      </c>
      <c r="J146" s="190">
        <f t="shared" si="21"/>
        <v>3429.8</v>
      </c>
      <c r="K146" s="190">
        <f t="shared" si="18"/>
        <v>3566.9920000000002</v>
      </c>
      <c r="L146" s="190">
        <f t="shared" si="18"/>
        <v>3709.6716800000004</v>
      </c>
      <c r="M146" s="232">
        <v>75789.740000000005</v>
      </c>
      <c r="N146" s="189">
        <f t="shared" si="22"/>
        <v>93.014680909090927</v>
      </c>
      <c r="O146" s="233">
        <f t="shared" si="23"/>
        <v>169.68</v>
      </c>
      <c r="P146" s="233">
        <f t="shared" si="24"/>
        <v>187.08</v>
      </c>
      <c r="Q146" s="190">
        <f t="shared" si="25"/>
        <v>3732.96</v>
      </c>
      <c r="R146" s="227">
        <f t="shared" si="19"/>
        <v>108.83899935856319</v>
      </c>
      <c r="T146" s="296">
        <f t="shared" si="26"/>
        <v>3110.8</v>
      </c>
    </row>
    <row r="147" spans="1:20" ht="38.25">
      <c r="A147" s="213" t="s">
        <v>2632</v>
      </c>
      <c r="B147" s="229" t="s">
        <v>2461</v>
      </c>
      <c r="C147" s="213" t="s">
        <v>2439</v>
      </c>
      <c r="D147" s="230">
        <v>11</v>
      </c>
      <c r="E147" s="226">
        <v>2.7E-2</v>
      </c>
      <c r="F147" s="231">
        <v>94364.93</v>
      </c>
      <c r="G147" s="189">
        <f t="shared" si="20"/>
        <v>231.62300999999997</v>
      </c>
      <c r="H147" s="215">
        <v>141.4</v>
      </c>
      <c r="I147" s="215">
        <v>155.9</v>
      </c>
      <c r="J147" s="190">
        <f t="shared" si="21"/>
        <v>1714.9</v>
      </c>
      <c r="K147" s="190">
        <f t="shared" si="18"/>
        <v>1783.4960000000001</v>
      </c>
      <c r="L147" s="190">
        <f t="shared" si="18"/>
        <v>1854.8358400000002</v>
      </c>
      <c r="M147" s="232">
        <v>37894.879999999997</v>
      </c>
      <c r="N147" s="189">
        <f t="shared" si="22"/>
        <v>93.014705454545464</v>
      </c>
      <c r="O147" s="233">
        <f t="shared" si="23"/>
        <v>169.68</v>
      </c>
      <c r="P147" s="233">
        <f t="shared" si="24"/>
        <v>187.08</v>
      </c>
      <c r="Q147" s="190">
        <f t="shared" si="25"/>
        <v>1866.48</v>
      </c>
      <c r="R147" s="227">
        <f t="shared" si="19"/>
        <v>108.83899935856319</v>
      </c>
      <c r="T147" s="296">
        <f t="shared" si="26"/>
        <v>1555.4</v>
      </c>
    </row>
    <row r="148" spans="1:20" ht="38.25">
      <c r="A148" s="213" t="s">
        <v>287</v>
      </c>
      <c r="B148" s="229" t="s">
        <v>2633</v>
      </c>
      <c r="C148" s="213" t="s">
        <v>2439</v>
      </c>
      <c r="D148" s="230">
        <v>403</v>
      </c>
      <c r="E148" s="226">
        <v>2.7E-2</v>
      </c>
      <c r="F148" s="231">
        <v>2372182.9300000002</v>
      </c>
      <c r="G148" s="189">
        <f t="shared" si="20"/>
        <v>158.93037000000001</v>
      </c>
      <c r="H148" s="215">
        <v>141.4</v>
      </c>
      <c r="I148" s="215">
        <v>155.9</v>
      </c>
      <c r="J148" s="190">
        <f t="shared" si="21"/>
        <v>62827.700000000004</v>
      </c>
      <c r="K148" s="190">
        <f t="shared" ref="K148:L211" si="27">SUM(J148,J148*4%)</f>
        <v>65340.808000000005</v>
      </c>
      <c r="L148" s="190">
        <f t="shared" si="27"/>
        <v>67954.440320000009</v>
      </c>
      <c r="M148" s="232">
        <v>1535822.57</v>
      </c>
      <c r="N148" s="189">
        <f t="shared" si="22"/>
        <v>102.8963012158809</v>
      </c>
      <c r="O148" s="233">
        <f t="shared" si="23"/>
        <v>169.68</v>
      </c>
      <c r="P148" s="233">
        <f t="shared" si="24"/>
        <v>187.08</v>
      </c>
      <c r="Q148" s="190">
        <f t="shared" si="25"/>
        <v>68381.040000000008</v>
      </c>
      <c r="R148" s="227">
        <f t="shared" si="19"/>
        <v>108.83899935856319</v>
      </c>
      <c r="T148" s="296">
        <f t="shared" si="26"/>
        <v>56984.200000000004</v>
      </c>
    </row>
    <row r="149" spans="1:20" ht="38.25">
      <c r="A149" s="213" t="s">
        <v>2634</v>
      </c>
      <c r="B149" s="229" t="s">
        <v>2461</v>
      </c>
      <c r="C149" s="213" t="s">
        <v>2439</v>
      </c>
      <c r="D149" s="230">
        <v>11</v>
      </c>
      <c r="E149" s="226">
        <v>2.7E-2</v>
      </c>
      <c r="F149" s="231">
        <v>94364.93</v>
      </c>
      <c r="G149" s="189">
        <f t="shared" si="20"/>
        <v>231.62300999999997</v>
      </c>
      <c r="H149" s="215">
        <v>141.4</v>
      </c>
      <c r="I149" s="215">
        <v>155.9</v>
      </c>
      <c r="J149" s="190">
        <f t="shared" si="21"/>
        <v>1714.9</v>
      </c>
      <c r="K149" s="190">
        <f t="shared" si="27"/>
        <v>1783.4960000000001</v>
      </c>
      <c r="L149" s="190">
        <f t="shared" si="27"/>
        <v>1854.8358400000002</v>
      </c>
      <c r="M149" s="232">
        <v>37894.879999999997</v>
      </c>
      <c r="N149" s="189">
        <f t="shared" si="22"/>
        <v>93.014705454545464</v>
      </c>
      <c r="O149" s="233">
        <f t="shared" si="23"/>
        <v>169.68</v>
      </c>
      <c r="P149" s="233">
        <f t="shared" si="24"/>
        <v>187.08</v>
      </c>
      <c r="Q149" s="190">
        <f t="shared" si="25"/>
        <v>1866.48</v>
      </c>
      <c r="R149" s="227">
        <f t="shared" si="19"/>
        <v>108.83899935856319</v>
      </c>
      <c r="T149" s="296">
        <f t="shared" si="26"/>
        <v>1555.4</v>
      </c>
    </row>
    <row r="150" spans="1:20" ht="38.25">
      <c r="A150" s="213" t="s">
        <v>2635</v>
      </c>
      <c r="B150" s="229" t="s">
        <v>2461</v>
      </c>
      <c r="C150" s="213" t="s">
        <v>2439</v>
      </c>
      <c r="D150" s="230">
        <v>10</v>
      </c>
      <c r="E150" s="226">
        <v>2.7E-2</v>
      </c>
      <c r="F150" s="231">
        <v>85786.3</v>
      </c>
      <c r="G150" s="189">
        <f t="shared" si="20"/>
        <v>231.62301000000002</v>
      </c>
      <c r="H150" s="215">
        <v>141.4</v>
      </c>
      <c r="I150" s="215">
        <v>155.9</v>
      </c>
      <c r="J150" s="190">
        <f t="shared" si="21"/>
        <v>1559</v>
      </c>
      <c r="K150" s="190">
        <f t="shared" si="27"/>
        <v>1621.36</v>
      </c>
      <c r="L150" s="190">
        <f t="shared" si="27"/>
        <v>1686.2143999999998</v>
      </c>
      <c r="M150" s="232">
        <v>34449.879999999997</v>
      </c>
      <c r="N150" s="189">
        <f t="shared" si="22"/>
        <v>93.014676000000009</v>
      </c>
      <c r="O150" s="233">
        <f t="shared" si="23"/>
        <v>169.68</v>
      </c>
      <c r="P150" s="233">
        <f t="shared" si="24"/>
        <v>187.08</v>
      </c>
      <c r="Q150" s="190">
        <f t="shared" si="25"/>
        <v>1696.8000000000002</v>
      </c>
      <c r="R150" s="227">
        <f t="shared" si="19"/>
        <v>108.8389993585632</v>
      </c>
      <c r="T150" s="296">
        <f t="shared" si="26"/>
        <v>1414</v>
      </c>
    </row>
    <row r="151" spans="1:20" ht="38.25">
      <c r="A151" s="213" t="s">
        <v>2636</v>
      </c>
      <c r="B151" s="229" t="s">
        <v>2461</v>
      </c>
      <c r="C151" s="213" t="s">
        <v>2439</v>
      </c>
      <c r="D151" s="230">
        <v>16</v>
      </c>
      <c r="E151" s="226">
        <v>2.7E-2</v>
      </c>
      <c r="F151" s="231">
        <v>137258.07999999999</v>
      </c>
      <c r="G151" s="189">
        <f t="shared" si="20"/>
        <v>231.62300999999997</v>
      </c>
      <c r="H151" s="215">
        <v>141.4</v>
      </c>
      <c r="I151" s="215">
        <v>155.9</v>
      </c>
      <c r="J151" s="190">
        <f t="shared" si="21"/>
        <v>2494.4</v>
      </c>
      <c r="K151" s="190">
        <f t="shared" si="27"/>
        <v>2594.1759999999999</v>
      </c>
      <c r="L151" s="190">
        <f t="shared" si="27"/>
        <v>2697.9430400000001</v>
      </c>
      <c r="M151" s="232">
        <v>55119.82</v>
      </c>
      <c r="N151" s="189">
        <f t="shared" si="22"/>
        <v>93.014696250000014</v>
      </c>
      <c r="O151" s="233">
        <f t="shared" si="23"/>
        <v>169.68</v>
      </c>
      <c r="P151" s="233">
        <f t="shared" si="24"/>
        <v>187.08</v>
      </c>
      <c r="Q151" s="190">
        <f t="shared" si="25"/>
        <v>2714.88</v>
      </c>
      <c r="R151" s="227">
        <f t="shared" si="19"/>
        <v>108.83899935856319</v>
      </c>
      <c r="T151" s="296">
        <f t="shared" si="26"/>
        <v>2262.4</v>
      </c>
    </row>
    <row r="152" spans="1:20" ht="38.25">
      <c r="A152" s="213" t="s">
        <v>2637</v>
      </c>
      <c r="B152" s="229" t="s">
        <v>2461</v>
      </c>
      <c r="C152" s="213" t="s">
        <v>2439</v>
      </c>
      <c r="D152" s="230">
        <v>11</v>
      </c>
      <c r="E152" s="226">
        <v>2.7E-2</v>
      </c>
      <c r="F152" s="231">
        <v>94364.93</v>
      </c>
      <c r="G152" s="189">
        <f t="shared" si="20"/>
        <v>231.62300999999997</v>
      </c>
      <c r="H152" s="215">
        <v>141.4</v>
      </c>
      <c r="I152" s="215">
        <v>155.9</v>
      </c>
      <c r="J152" s="190">
        <f t="shared" si="21"/>
        <v>1714.9</v>
      </c>
      <c r="K152" s="190">
        <f t="shared" si="27"/>
        <v>1783.4960000000001</v>
      </c>
      <c r="L152" s="190">
        <f t="shared" si="27"/>
        <v>1854.8358400000002</v>
      </c>
      <c r="M152" s="232">
        <v>37894.879999999997</v>
      </c>
      <c r="N152" s="189">
        <f t="shared" si="22"/>
        <v>93.014705454545464</v>
      </c>
      <c r="O152" s="233">
        <f t="shared" si="23"/>
        <v>169.68</v>
      </c>
      <c r="P152" s="233">
        <f t="shared" si="24"/>
        <v>187.08</v>
      </c>
      <c r="Q152" s="190">
        <f t="shared" si="25"/>
        <v>1866.48</v>
      </c>
      <c r="R152" s="227">
        <f t="shared" si="19"/>
        <v>108.83899935856319</v>
      </c>
      <c r="T152" s="296">
        <f t="shared" si="26"/>
        <v>1555.4</v>
      </c>
    </row>
    <row r="153" spans="1:20" ht="38.25">
      <c r="A153" s="213" t="s">
        <v>2638</v>
      </c>
      <c r="B153" s="229" t="s">
        <v>2461</v>
      </c>
      <c r="C153" s="213" t="s">
        <v>2439</v>
      </c>
      <c r="D153" s="230">
        <v>11</v>
      </c>
      <c r="E153" s="226">
        <v>2.7E-2</v>
      </c>
      <c r="F153" s="231">
        <v>94364.93</v>
      </c>
      <c r="G153" s="189">
        <f t="shared" si="20"/>
        <v>231.62300999999997</v>
      </c>
      <c r="H153" s="215">
        <v>141.4</v>
      </c>
      <c r="I153" s="215">
        <v>155.9</v>
      </c>
      <c r="J153" s="190">
        <f t="shared" si="21"/>
        <v>1714.9</v>
      </c>
      <c r="K153" s="190">
        <f t="shared" si="27"/>
        <v>1783.4960000000001</v>
      </c>
      <c r="L153" s="190">
        <f t="shared" si="27"/>
        <v>1854.8358400000002</v>
      </c>
      <c r="M153" s="232">
        <v>37894.879999999997</v>
      </c>
      <c r="N153" s="189">
        <f t="shared" si="22"/>
        <v>93.014705454545464</v>
      </c>
      <c r="O153" s="233">
        <f t="shared" si="23"/>
        <v>169.68</v>
      </c>
      <c r="P153" s="233">
        <f t="shared" si="24"/>
        <v>187.08</v>
      </c>
      <c r="Q153" s="190">
        <f t="shared" si="25"/>
        <v>1866.48</v>
      </c>
      <c r="R153" s="227">
        <f t="shared" si="19"/>
        <v>108.83899935856319</v>
      </c>
      <c r="T153" s="296">
        <f t="shared" si="26"/>
        <v>1555.4</v>
      </c>
    </row>
    <row r="154" spans="1:20" ht="38.25">
      <c r="A154" s="213" t="s">
        <v>2639</v>
      </c>
      <c r="B154" s="229" t="s">
        <v>2461</v>
      </c>
      <c r="C154" s="213" t="s">
        <v>2439</v>
      </c>
      <c r="D154" s="230">
        <v>11</v>
      </c>
      <c r="E154" s="226">
        <v>2.7E-2</v>
      </c>
      <c r="F154" s="231">
        <v>94364.93</v>
      </c>
      <c r="G154" s="189">
        <f t="shared" si="20"/>
        <v>231.62300999999997</v>
      </c>
      <c r="H154" s="215">
        <v>141.4</v>
      </c>
      <c r="I154" s="215">
        <v>155.9</v>
      </c>
      <c r="J154" s="190">
        <f t="shared" si="21"/>
        <v>1714.9</v>
      </c>
      <c r="K154" s="190">
        <f t="shared" si="27"/>
        <v>1783.4960000000001</v>
      </c>
      <c r="L154" s="190">
        <f t="shared" si="27"/>
        <v>1854.8358400000002</v>
      </c>
      <c r="M154" s="232">
        <v>37894.879999999997</v>
      </c>
      <c r="N154" s="189">
        <f t="shared" si="22"/>
        <v>93.014705454545464</v>
      </c>
      <c r="O154" s="233">
        <f t="shared" si="23"/>
        <v>169.68</v>
      </c>
      <c r="P154" s="233">
        <f t="shared" si="24"/>
        <v>187.08</v>
      </c>
      <c r="Q154" s="190">
        <f t="shared" si="25"/>
        <v>1866.48</v>
      </c>
      <c r="R154" s="227">
        <f t="shared" si="19"/>
        <v>108.83899935856319</v>
      </c>
      <c r="T154" s="296">
        <f t="shared" si="26"/>
        <v>1555.4</v>
      </c>
    </row>
    <row r="155" spans="1:20" ht="38.25">
      <c r="A155" s="213" t="s">
        <v>2640</v>
      </c>
      <c r="B155" s="229" t="s">
        <v>2461</v>
      </c>
      <c r="C155" s="213" t="s">
        <v>2439</v>
      </c>
      <c r="D155" s="230">
        <v>11</v>
      </c>
      <c r="E155" s="226">
        <v>2.7E-2</v>
      </c>
      <c r="F155" s="231">
        <v>94364.93</v>
      </c>
      <c r="G155" s="189">
        <f t="shared" si="20"/>
        <v>231.62300999999997</v>
      </c>
      <c r="H155" s="215">
        <v>141.4</v>
      </c>
      <c r="I155" s="215">
        <v>155.9</v>
      </c>
      <c r="J155" s="190">
        <f t="shared" si="21"/>
        <v>1714.9</v>
      </c>
      <c r="K155" s="190">
        <f t="shared" si="27"/>
        <v>1783.4960000000001</v>
      </c>
      <c r="L155" s="190">
        <f t="shared" si="27"/>
        <v>1854.8358400000002</v>
      </c>
      <c r="M155" s="232">
        <v>37894.879999999997</v>
      </c>
      <c r="N155" s="189">
        <f t="shared" si="22"/>
        <v>93.014705454545464</v>
      </c>
      <c r="O155" s="233">
        <f t="shared" si="23"/>
        <v>169.68</v>
      </c>
      <c r="P155" s="233">
        <f t="shared" si="24"/>
        <v>187.08</v>
      </c>
      <c r="Q155" s="190">
        <f t="shared" si="25"/>
        <v>1866.48</v>
      </c>
      <c r="R155" s="227">
        <f t="shared" si="19"/>
        <v>108.83899935856319</v>
      </c>
      <c r="T155" s="296">
        <f t="shared" si="26"/>
        <v>1555.4</v>
      </c>
    </row>
    <row r="156" spans="1:20" ht="38.25">
      <c r="A156" s="213" t="s">
        <v>2641</v>
      </c>
      <c r="B156" s="229" t="s">
        <v>2461</v>
      </c>
      <c r="C156" s="213" t="s">
        <v>2439</v>
      </c>
      <c r="D156" s="230">
        <v>11</v>
      </c>
      <c r="E156" s="226">
        <v>2.7E-2</v>
      </c>
      <c r="F156" s="231">
        <v>94364.93</v>
      </c>
      <c r="G156" s="189">
        <f t="shared" si="20"/>
        <v>231.62300999999997</v>
      </c>
      <c r="H156" s="215">
        <v>141.4</v>
      </c>
      <c r="I156" s="215">
        <v>155.9</v>
      </c>
      <c r="J156" s="190">
        <f t="shared" si="21"/>
        <v>1714.9</v>
      </c>
      <c r="K156" s="190">
        <f t="shared" si="27"/>
        <v>1783.4960000000001</v>
      </c>
      <c r="L156" s="190">
        <f t="shared" si="27"/>
        <v>1854.8358400000002</v>
      </c>
      <c r="M156" s="232">
        <v>37894.879999999997</v>
      </c>
      <c r="N156" s="189">
        <f t="shared" si="22"/>
        <v>93.014705454545464</v>
      </c>
      <c r="O156" s="233">
        <f t="shared" si="23"/>
        <v>169.68</v>
      </c>
      <c r="P156" s="233">
        <f t="shared" si="24"/>
        <v>187.08</v>
      </c>
      <c r="Q156" s="190">
        <f t="shared" si="25"/>
        <v>1866.48</v>
      </c>
      <c r="R156" s="227">
        <f t="shared" si="19"/>
        <v>108.83899935856319</v>
      </c>
      <c r="T156" s="296">
        <f t="shared" si="26"/>
        <v>1555.4</v>
      </c>
    </row>
    <row r="157" spans="1:20" ht="38.25">
      <c r="A157" s="213" t="s">
        <v>2642</v>
      </c>
      <c r="B157" s="229" t="s">
        <v>2461</v>
      </c>
      <c r="C157" s="213" t="s">
        <v>2439</v>
      </c>
      <c r="D157" s="230">
        <v>11</v>
      </c>
      <c r="E157" s="226">
        <v>2.7E-2</v>
      </c>
      <c r="F157" s="231">
        <v>94364.93</v>
      </c>
      <c r="G157" s="189">
        <f t="shared" si="20"/>
        <v>231.62300999999997</v>
      </c>
      <c r="H157" s="215">
        <v>141.4</v>
      </c>
      <c r="I157" s="215">
        <v>155.9</v>
      </c>
      <c r="J157" s="190">
        <f t="shared" si="21"/>
        <v>1714.9</v>
      </c>
      <c r="K157" s="190">
        <f t="shared" si="27"/>
        <v>1783.4960000000001</v>
      </c>
      <c r="L157" s="190">
        <f t="shared" si="27"/>
        <v>1854.8358400000002</v>
      </c>
      <c r="M157" s="232">
        <v>37894.879999999997</v>
      </c>
      <c r="N157" s="189">
        <f t="shared" si="22"/>
        <v>93.014705454545464</v>
      </c>
      <c r="O157" s="233">
        <f t="shared" si="23"/>
        <v>169.68</v>
      </c>
      <c r="P157" s="233">
        <f t="shared" si="24"/>
        <v>187.08</v>
      </c>
      <c r="Q157" s="190">
        <f t="shared" si="25"/>
        <v>1866.48</v>
      </c>
      <c r="R157" s="227">
        <f t="shared" si="19"/>
        <v>108.83899935856319</v>
      </c>
      <c r="T157" s="296">
        <f t="shared" si="26"/>
        <v>1555.4</v>
      </c>
    </row>
    <row r="158" spans="1:20" ht="38.25">
      <c r="A158" s="213" t="s">
        <v>2643</v>
      </c>
      <c r="B158" s="229" t="s">
        <v>2461</v>
      </c>
      <c r="C158" s="213" t="s">
        <v>2439</v>
      </c>
      <c r="D158" s="230">
        <v>27</v>
      </c>
      <c r="E158" s="226">
        <v>2.7E-2</v>
      </c>
      <c r="F158" s="231">
        <v>231623.01</v>
      </c>
      <c r="G158" s="189">
        <f t="shared" si="20"/>
        <v>231.62301000000002</v>
      </c>
      <c r="H158" s="215">
        <v>141.4</v>
      </c>
      <c r="I158" s="215">
        <v>155.9</v>
      </c>
      <c r="J158" s="190">
        <f t="shared" si="21"/>
        <v>4209.3</v>
      </c>
      <c r="K158" s="190">
        <f t="shared" si="27"/>
        <v>4377.6720000000005</v>
      </c>
      <c r="L158" s="190">
        <f t="shared" si="27"/>
        <v>4552.7788800000008</v>
      </c>
      <c r="M158" s="232">
        <v>93014.68</v>
      </c>
      <c r="N158" s="189">
        <f t="shared" si="22"/>
        <v>93.014680000000013</v>
      </c>
      <c r="O158" s="233">
        <f t="shared" si="23"/>
        <v>169.68</v>
      </c>
      <c r="P158" s="233">
        <f t="shared" si="24"/>
        <v>187.08</v>
      </c>
      <c r="Q158" s="190">
        <f t="shared" si="25"/>
        <v>4581.3600000000006</v>
      </c>
      <c r="R158" s="227">
        <f t="shared" si="19"/>
        <v>108.83899935856319</v>
      </c>
      <c r="T158" s="296">
        <f t="shared" si="26"/>
        <v>3817.8</v>
      </c>
    </row>
    <row r="159" spans="1:20" ht="38.25">
      <c r="A159" s="213" t="s">
        <v>2644</v>
      </c>
      <c r="B159" s="229" t="s">
        <v>2461</v>
      </c>
      <c r="C159" s="213" t="s">
        <v>2439</v>
      </c>
      <c r="D159" s="230">
        <v>11</v>
      </c>
      <c r="E159" s="226">
        <v>2.7E-2</v>
      </c>
      <c r="F159" s="231">
        <v>94364.93</v>
      </c>
      <c r="G159" s="189">
        <f t="shared" si="20"/>
        <v>231.62300999999997</v>
      </c>
      <c r="H159" s="215">
        <v>141.4</v>
      </c>
      <c r="I159" s="215">
        <v>155.9</v>
      </c>
      <c r="J159" s="190">
        <f t="shared" si="21"/>
        <v>1714.9</v>
      </c>
      <c r="K159" s="190">
        <f t="shared" si="27"/>
        <v>1783.4960000000001</v>
      </c>
      <c r="L159" s="190">
        <f t="shared" si="27"/>
        <v>1854.8358400000002</v>
      </c>
      <c r="M159" s="232">
        <v>37894.879999999997</v>
      </c>
      <c r="N159" s="189">
        <f t="shared" si="22"/>
        <v>93.014705454545464</v>
      </c>
      <c r="O159" s="233">
        <f t="shared" si="23"/>
        <v>169.68</v>
      </c>
      <c r="P159" s="233">
        <f t="shared" si="24"/>
        <v>187.08</v>
      </c>
      <c r="Q159" s="190">
        <f t="shared" si="25"/>
        <v>1866.48</v>
      </c>
      <c r="R159" s="227">
        <f t="shared" si="19"/>
        <v>108.83899935856319</v>
      </c>
      <c r="T159" s="296">
        <f t="shared" si="26"/>
        <v>1555.4</v>
      </c>
    </row>
    <row r="160" spans="1:20" ht="38.25">
      <c r="A160" s="213" t="s">
        <v>2645</v>
      </c>
      <c r="B160" s="229" t="s">
        <v>2461</v>
      </c>
      <c r="C160" s="213" t="s">
        <v>2439</v>
      </c>
      <c r="D160" s="230">
        <v>22</v>
      </c>
      <c r="E160" s="226">
        <v>2.7E-2</v>
      </c>
      <c r="F160" s="231">
        <v>188729.86</v>
      </c>
      <c r="G160" s="189">
        <f t="shared" si="20"/>
        <v>231.62300999999997</v>
      </c>
      <c r="H160" s="215">
        <v>141.4</v>
      </c>
      <c r="I160" s="215">
        <v>155.9</v>
      </c>
      <c r="J160" s="190">
        <f t="shared" si="21"/>
        <v>3429.8</v>
      </c>
      <c r="K160" s="190">
        <f t="shared" si="27"/>
        <v>3566.9920000000002</v>
      </c>
      <c r="L160" s="190">
        <f t="shared" si="27"/>
        <v>3709.6716800000004</v>
      </c>
      <c r="M160" s="232">
        <v>75789.740000000005</v>
      </c>
      <c r="N160" s="189">
        <f t="shared" si="22"/>
        <v>93.014680909090927</v>
      </c>
      <c r="O160" s="233">
        <f t="shared" si="23"/>
        <v>169.68</v>
      </c>
      <c r="P160" s="233">
        <f t="shared" si="24"/>
        <v>187.08</v>
      </c>
      <c r="Q160" s="190">
        <f t="shared" si="25"/>
        <v>3732.96</v>
      </c>
      <c r="R160" s="227">
        <f t="shared" si="19"/>
        <v>108.83899935856319</v>
      </c>
      <c r="T160" s="296">
        <f t="shared" si="26"/>
        <v>3110.8</v>
      </c>
    </row>
    <row r="161" spans="1:20" ht="38.25">
      <c r="A161" s="213" t="s">
        <v>2646</v>
      </c>
      <c r="B161" s="229" t="s">
        <v>2461</v>
      </c>
      <c r="C161" s="213" t="s">
        <v>2439</v>
      </c>
      <c r="D161" s="230">
        <v>11</v>
      </c>
      <c r="E161" s="226">
        <v>2.7E-2</v>
      </c>
      <c r="F161" s="231">
        <v>94364.93</v>
      </c>
      <c r="G161" s="189">
        <f t="shared" si="20"/>
        <v>231.62300999999997</v>
      </c>
      <c r="H161" s="215">
        <v>141.4</v>
      </c>
      <c r="I161" s="215">
        <v>155.9</v>
      </c>
      <c r="J161" s="190">
        <f t="shared" si="21"/>
        <v>1714.9</v>
      </c>
      <c r="K161" s="190">
        <f t="shared" si="27"/>
        <v>1783.4960000000001</v>
      </c>
      <c r="L161" s="190">
        <f t="shared" si="27"/>
        <v>1854.8358400000002</v>
      </c>
      <c r="M161" s="232">
        <v>37894.879999999997</v>
      </c>
      <c r="N161" s="189">
        <f t="shared" si="22"/>
        <v>93.014705454545464</v>
      </c>
      <c r="O161" s="233">
        <f t="shared" si="23"/>
        <v>169.68</v>
      </c>
      <c r="P161" s="233">
        <f t="shared" si="24"/>
        <v>187.08</v>
      </c>
      <c r="Q161" s="190">
        <f t="shared" si="25"/>
        <v>1866.48</v>
      </c>
      <c r="R161" s="227">
        <f t="shared" si="19"/>
        <v>108.83899935856319</v>
      </c>
      <c r="T161" s="296">
        <f t="shared" si="26"/>
        <v>1555.4</v>
      </c>
    </row>
    <row r="162" spans="1:20" ht="25.5">
      <c r="A162" s="213" t="s">
        <v>1996</v>
      </c>
      <c r="B162" s="229" t="s">
        <v>2647</v>
      </c>
      <c r="C162" s="213" t="s">
        <v>2439</v>
      </c>
      <c r="D162" s="230">
        <v>4061</v>
      </c>
      <c r="E162" s="226">
        <v>2.7E-2</v>
      </c>
      <c r="F162" s="231">
        <v>33004762.25</v>
      </c>
      <c r="G162" s="189">
        <f t="shared" si="20"/>
        <v>219.43574999999998</v>
      </c>
      <c r="H162" s="215">
        <v>141.4</v>
      </c>
      <c r="I162" s="215">
        <v>155.9</v>
      </c>
      <c r="J162" s="190">
        <f t="shared" si="21"/>
        <v>633109.9</v>
      </c>
      <c r="K162" s="190">
        <f t="shared" si="27"/>
        <v>658434.29599999997</v>
      </c>
      <c r="L162" s="190">
        <f t="shared" si="27"/>
        <v>684771.66784000001</v>
      </c>
      <c r="M162" s="232">
        <v>9932969.1300000008</v>
      </c>
      <c r="N162" s="189">
        <f t="shared" si="22"/>
        <v>66.040425144053202</v>
      </c>
      <c r="O162" s="233">
        <f t="shared" si="23"/>
        <v>169.68</v>
      </c>
      <c r="P162" s="233">
        <f t="shared" si="24"/>
        <v>187.08</v>
      </c>
      <c r="Q162" s="190">
        <f t="shared" si="25"/>
        <v>689070.48</v>
      </c>
      <c r="R162" s="227">
        <f t="shared" si="19"/>
        <v>108.83899935856319</v>
      </c>
      <c r="T162" s="296">
        <f t="shared" si="26"/>
        <v>574225.4</v>
      </c>
    </row>
    <row r="163" spans="1:20" ht="25.5">
      <c r="A163" s="213" t="s">
        <v>2648</v>
      </c>
      <c r="B163" s="229" t="s">
        <v>2649</v>
      </c>
      <c r="C163" s="213" t="s">
        <v>2439</v>
      </c>
      <c r="D163" s="230">
        <v>40</v>
      </c>
      <c r="E163" s="226">
        <v>2.7E-2</v>
      </c>
      <c r="F163" s="231">
        <v>251719.6</v>
      </c>
      <c r="G163" s="189">
        <f t="shared" si="20"/>
        <v>169.91073</v>
      </c>
      <c r="H163" s="215">
        <v>141.4</v>
      </c>
      <c r="I163" s="215">
        <v>155.9</v>
      </c>
      <c r="J163" s="190">
        <f t="shared" si="21"/>
        <v>6236</v>
      </c>
      <c r="K163" s="190">
        <f t="shared" si="27"/>
        <v>6485.44</v>
      </c>
      <c r="L163" s="190">
        <f t="shared" si="27"/>
        <v>6744.8575999999994</v>
      </c>
      <c r="M163" s="232">
        <v>108007.75</v>
      </c>
      <c r="N163" s="189">
        <f t="shared" si="22"/>
        <v>72.905231250000014</v>
      </c>
      <c r="O163" s="233">
        <f t="shared" si="23"/>
        <v>169.68</v>
      </c>
      <c r="P163" s="233">
        <f t="shared" si="24"/>
        <v>187.08</v>
      </c>
      <c r="Q163" s="190">
        <f t="shared" si="25"/>
        <v>6787.2000000000007</v>
      </c>
      <c r="R163" s="227">
        <f t="shared" si="19"/>
        <v>108.8389993585632</v>
      </c>
      <c r="T163" s="296">
        <f t="shared" si="26"/>
        <v>5656</v>
      </c>
    </row>
    <row r="164" spans="1:20" ht="25.5">
      <c r="A164" s="213" t="s">
        <v>2650</v>
      </c>
      <c r="B164" s="229" t="s">
        <v>2649</v>
      </c>
      <c r="C164" s="213" t="s">
        <v>2439</v>
      </c>
      <c r="D164" s="230">
        <v>40</v>
      </c>
      <c r="E164" s="226">
        <v>2.7E-2</v>
      </c>
      <c r="F164" s="231">
        <v>251719.6</v>
      </c>
      <c r="G164" s="189">
        <f t="shared" si="20"/>
        <v>169.91073</v>
      </c>
      <c r="H164" s="215">
        <v>141.4</v>
      </c>
      <c r="I164" s="215">
        <v>155.9</v>
      </c>
      <c r="J164" s="190">
        <f t="shared" si="21"/>
        <v>6236</v>
      </c>
      <c r="K164" s="190">
        <f t="shared" si="27"/>
        <v>6485.44</v>
      </c>
      <c r="L164" s="190">
        <f t="shared" si="27"/>
        <v>6744.8575999999994</v>
      </c>
      <c r="M164" s="232">
        <v>108007.75</v>
      </c>
      <c r="N164" s="189">
        <f t="shared" si="22"/>
        <v>72.905231250000014</v>
      </c>
      <c r="O164" s="233">
        <f t="shared" si="23"/>
        <v>169.68</v>
      </c>
      <c r="P164" s="233">
        <f t="shared" si="24"/>
        <v>187.08</v>
      </c>
      <c r="Q164" s="190">
        <f t="shared" si="25"/>
        <v>6787.2000000000007</v>
      </c>
      <c r="R164" s="227">
        <f t="shared" si="19"/>
        <v>108.8389993585632</v>
      </c>
      <c r="T164" s="296">
        <f t="shared" si="26"/>
        <v>5656</v>
      </c>
    </row>
    <row r="165" spans="1:20" ht="38.25">
      <c r="A165" s="213" t="s">
        <v>2651</v>
      </c>
      <c r="B165" s="229" t="s">
        <v>2461</v>
      </c>
      <c r="C165" s="213" t="s">
        <v>2439</v>
      </c>
      <c r="D165" s="230">
        <v>22</v>
      </c>
      <c r="E165" s="226">
        <v>2.7E-2</v>
      </c>
      <c r="F165" s="231">
        <v>188729.86</v>
      </c>
      <c r="G165" s="189">
        <f t="shared" si="20"/>
        <v>231.62300999999997</v>
      </c>
      <c r="H165" s="215">
        <v>141.4</v>
      </c>
      <c r="I165" s="215">
        <v>155.9</v>
      </c>
      <c r="J165" s="190">
        <f t="shared" si="21"/>
        <v>3429.8</v>
      </c>
      <c r="K165" s="190">
        <f t="shared" si="27"/>
        <v>3566.9920000000002</v>
      </c>
      <c r="L165" s="190">
        <f t="shared" si="27"/>
        <v>3709.6716800000004</v>
      </c>
      <c r="M165" s="232">
        <v>75789.740000000005</v>
      </c>
      <c r="N165" s="189">
        <f t="shared" si="22"/>
        <v>93.014680909090927</v>
      </c>
      <c r="O165" s="233">
        <f t="shared" si="23"/>
        <v>169.68</v>
      </c>
      <c r="P165" s="233">
        <f t="shared" si="24"/>
        <v>187.08</v>
      </c>
      <c r="Q165" s="190">
        <f t="shared" si="25"/>
        <v>3732.96</v>
      </c>
      <c r="R165" s="227">
        <f t="shared" si="19"/>
        <v>108.83899935856319</v>
      </c>
      <c r="T165" s="296">
        <f t="shared" si="26"/>
        <v>3110.8</v>
      </c>
    </row>
    <row r="166" spans="1:20" ht="38.25">
      <c r="A166" s="213" t="s">
        <v>2652</v>
      </c>
      <c r="B166" s="229" t="s">
        <v>2461</v>
      </c>
      <c r="C166" s="213" t="s">
        <v>2439</v>
      </c>
      <c r="D166" s="230">
        <v>22</v>
      </c>
      <c r="E166" s="226">
        <v>2.7E-2</v>
      </c>
      <c r="F166" s="231">
        <v>188729.86</v>
      </c>
      <c r="G166" s="189">
        <f t="shared" si="20"/>
        <v>231.62300999999997</v>
      </c>
      <c r="H166" s="215">
        <v>141.4</v>
      </c>
      <c r="I166" s="215">
        <v>155.9</v>
      </c>
      <c r="J166" s="190">
        <f t="shared" si="21"/>
        <v>3429.8</v>
      </c>
      <c r="K166" s="190">
        <f t="shared" si="27"/>
        <v>3566.9920000000002</v>
      </c>
      <c r="L166" s="190">
        <f t="shared" si="27"/>
        <v>3709.6716800000004</v>
      </c>
      <c r="M166" s="232">
        <v>75789.740000000005</v>
      </c>
      <c r="N166" s="189">
        <f t="shared" si="22"/>
        <v>93.014680909090927</v>
      </c>
      <c r="O166" s="233">
        <f t="shared" si="23"/>
        <v>169.68</v>
      </c>
      <c r="P166" s="233">
        <f t="shared" si="24"/>
        <v>187.08</v>
      </c>
      <c r="Q166" s="190">
        <f t="shared" si="25"/>
        <v>3732.96</v>
      </c>
      <c r="R166" s="227">
        <f t="shared" si="19"/>
        <v>108.83899935856319</v>
      </c>
      <c r="T166" s="296">
        <f t="shared" si="26"/>
        <v>3110.8</v>
      </c>
    </row>
    <row r="167" spans="1:20" ht="38.25">
      <c r="A167" s="213" t="s">
        <v>2653</v>
      </c>
      <c r="B167" s="229" t="s">
        <v>2461</v>
      </c>
      <c r="C167" s="213" t="s">
        <v>2439</v>
      </c>
      <c r="D167" s="230">
        <v>20</v>
      </c>
      <c r="E167" s="226">
        <v>2.7E-2</v>
      </c>
      <c r="F167" s="231">
        <v>171572.6</v>
      </c>
      <c r="G167" s="189">
        <f t="shared" si="20"/>
        <v>231.62301000000002</v>
      </c>
      <c r="H167" s="215">
        <v>141.4</v>
      </c>
      <c r="I167" s="215">
        <v>155.9</v>
      </c>
      <c r="J167" s="190">
        <f t="shared" si="21"/>
        <v>3118</v>
      </c>
      <c r="K167" s="190">
        <f t="shared" si="27"/>
        <v>3242.72</v>
      </c>
      <c r="L167" s="190">
        <f t="shared" si="27"/>
        <v>3372.4287999999997</v>
      </c>
      <c r="M167" s="232">
        <v>68899.759999999995</v>
      </c>
      <c r="N167" s="189">
        <f t="shared" si="22"/>
        <v>93.014676000000009</v>
      </c>
      <c r="O167" s="233">
        <f t="shared" si="23"/>
        <v>169.68</v>
      </c>
      <c r="P167" s="233">
        <f t="shared" si="24"/>
        <v>187.08</v>
      </c>
      <c r="Q167" s="190">
        <f t="shared" si="25"/>
        <v>3393.6000000000004</v>
      </c>
      <c r="R167" s="227">
        <f t="shared" si="19"/>
        <v>108.8389993585632</v>
      </c>
      <c r="T167" s="296">
        <f t="shared" si="26"/>
        <v>2828</v>
      </c>
    </row>
    <row r="168" spans="1:20" ht="25.5">
      <c r="A168" s="213" t="s">
        <v>2654</v>
      </c>
      <c r="B168" s="229" t="s">
        <v>2655</v>
      </c>
      <c r="C168" s="213" t="s">
        <v>2439</v>
      </c>
      <c r="D168" s="230">
        <v>660</v>
      </c>
      <c r="E168" s="226">
        <v>2.7E-2</v>
      </c>
      <c r="F168" s="231">
        <v>5661895.7999999998</v>
      </c>
      <c r="G168" s="189">
        <f t="shared" si="20"/>
        <v>231.62300999999997</v>
      </c>
      <c r="H168" s="215">
        <v>141.4</v>
      </c>
      <c r="I168" s="215">
        <v>155.9</v>
      </c>
      <c r="J168" s="190">
        <f t="shared" si="21"/>
        <v>102894</v>
      </c>
      <c r="K168" s="190">
        <f t="shared" si="27"/>
        <v>107009.76</v>
      </c>
      <c r="L168" s="190">
        <f t="shared" si="27"/>
        <v>111290.1504</v>
      </c>
      <c r="M168" s="232">
        <v>2273692.2599999998</v>
      </c>
      <c r="N168" s="189">
        <f t="shared" si="22"/>
        <v>93.014683363636365</v>
      </c>
      <c r="O168" s="233">
        <f t="shared" si="23"/>
        <v>169.68</v>
      </c>
      <c r="P168" s="233">
        <f t="shared" si="24"/>
        <v>187.08</v>
      </c>
      <c r="Q168" s="190">
        <f t="shared" si="25"/>
        <v>111988.8</v>
      </c>
      <c r="R168" s="227">
        <f t="shared" si="19"/>
        <v>108.83899935856319</v>
      </c>
      <c r="T168" s="296">
        <f t="shared" si="26"/>
        <v>93324</v>
      </c>
    </row>
    <row r="169" spans="1:20" ht="38.25">
      <c r="A169" s="213" t="s">
        <v>2656</v>
      </c>
      <c r="B169" s="229" t="s">
        <v>2461</v>
      </c>
      <c r="C169" s="213" t="s">
        <v>2439</v>
      </c>
      <c r="D169" s="230">
        <v>11</v>
      </c>
      <c r="E169" s="226">
        <v>2.7E-2</v>
      </c>
      <c r="F169" s="231">
        <v>94364.93</v>
      </c>
      <c r="G169" s="189">
        <f t="shared" si="20"/>
        <v>231.62300999999997</v>
      </c>
      <c r="H169" s="215">
        <v>141.4</v>
      </c>
      <c r="I169" s="215">
        <v>155.9</v>
      </c>
      <c r="J169" s="190">
        <f t="shared" si="21"/>
        <v>1714.9</v>
      </c>
      <c r="K169" s="190">
        <f t="shared" si="27"/>
        <v>1783.4960000000001</v>
      </c>
      <c r="L169" s="190">
        <f t="shared" si="27"/>
        <v>1854.8358400000002</v>
      </c>
      <c r="M169" s="232">
        <v>37894.879999999997</v>
      </c>
      <c r="N169" s="189">
        <f t="shared" si="22"/>
        <v>93.014705454545464</v>
      </c>
      <c r="O169" s="233">
        <f t="shared" si="23"/>
        <v>169.68</v>
      </c>
      <c r="P169" s="233">
        <f t="shared" si="24"/>
        <v>187.08</v>
      </c>
      <c r="Q169" s="190">
        <f t="shared" si="25"/>
        <v>1866.48</v>
      </c>
      <c r="R169" s="227">
        <f t="shared" si="19"/>
        <v>108.83899935856319</v>
      </c>
      <c r="T169" s="296">
        <f t="shared" si="26"/>
        <v>1555.4</v>
      </c>
    </row>
    <row r="170" spans="1:20" ht="38.25">
      <c r="A170" s="213" t="s">
        <v>2657</v>
      </c>
      <c r="B170" s="229" t="s">
        <v>2461</v>
      </c>
      <c r="C170" s="213" t="s">
        <v>2439</v>
      </c>
      <c r="D170" s="230">
        <v>21</v>
      </c>
      <c r="E170" s="226">
        <v>2.7E-2</v>
      </c>
      <c r="F170" s="231">
        <v>180151.23</v>
      </c>
      <c r="G170" s="189">
        <f t="shared" si="20"/>
        <v>231.62300999999999</v>
      </c>
      <c r="H170" s="215">
        <v>141.4</v>
      </c>
      <c r="I170" s="215">
        <v>155.9</v>
      </c>
      <c r="J170" s="190">
        <f t="shared" si="21"/>
        <v>3273.9</v>
      </c>
      <c r="K170" s="190">
        <f t="shared" si="27"/>
        <v>3404.8560000000002</v>
      </c>
      <c r="L170" s="190">
        <f t="shared" si="27"/>
        <v>3541.05024</v>
      </c>
      <c r="M170" s="232">
        <v>72344.759999999995</v>
      </c>
      <c r="N170" s="189">
        <f t="shared" si="22"/>
        <v>93.014691428571425</v>
      </c>
      <c r="O170" s="233">
        <f t="shared" si="23"/>
        <v>169.68</v>
      </c>
      <c r="P170" s="233">
        <f t="shared" si="24"/>
        <v>187.08</v>
      </c>
      <c r="Q170" s="190">
        <f t="shared" si="25"/>
        <v>3563.28</v>
      </c>
      <c r="R170" s="227">
        <f t="shared" si="19"/>
        <v>108.83899935856319</v>
      </c>
      <c r="T170" s="296">
        <f t="shared" si="26"/>
        <v>2969.4</v>
      </c>
    </row>
    <row r="171" spans="1:20" ht="38.25">
      <c r="A171" s="213" t="s">
        <v>2658</v>
      </c>
      <c r="B171" s="229" t="s">
        <v>2461</v>
      </c>
      <c r="C171" s="213" t="s">
        <v>2439</v>
      </c>
      <c r="D171" s="230">
        <v>11</v>
      </c>
      <c r="E171" s="226">
        <v>2.7E-2</v>
      </c>
      <c r="F171" s="231">
        <v>94364.93</v>
      </c>
      <c r="G171" s="189">
        <f t="shared" si="20"/>
        <v>231.62300999999997</v>
      </c>
      <c r="H171" s="215">
        <v>141.4</v>
      </c>
      <c r="I171" s="215">
        <v>155.9</v>
      </c>
      <c r="J171" s="190">
        <f t="shared" si="21"/>
        <v>1714.9</v>
      </c>
      <c r="K171" s="190">
        <f t="shared" si="27"/>
        <v>1783.4960000000001</v>
      </c>
      <c r="L171" s="190">
        <f t="shared" si="27"/>
        <v>1854.8358400000002</v>
      </c>
      <c r="M171" s="232">
        <v>37894.879999999997</v>
      </c>
      <c r="N171" s="189">
        <f t="shared" si="22"/>
        <v>93.014705454545464</v>
      </c>
      <c r="O171" s="233">
        <f t="shared" si="23"/>
        <v>169.68</v>
      </c>
      <c r="P171" s="233">
        <f t="shared" si="24"/>
        <v>187.08</v>
      </c>
      <c r="Q171" s="190">
        <f t="shared" si="25"/>
        <v>1866.48</v>
      </c>
      <c r="R171" s="227">
        <f t="shared" si="19"/>
        <v>108.83899935856319</v>
      </c>
      <c r="T171" s="296">
        <f t="shared" si="26"/>
        <v>1555.4</v>
      </c>
    </row>
    <row r="172" spans="1:20" ht="38.25">
      <c r="A172" s="213" t="s">
        <v>2659</v>
      </c>
      <c r="B172" s="229" t="s">
        <v>2461</v>
      </c>
      <c r="C172" s="213" t="s">
        <v>2439</v>
      </c>
      <c r="D172" s="230">
        <v>11</v>
      </c>
      <c r="E172" s="226">
        <v>2.7E-2</v>
      </c>
      <c r="F172" s="231">
        <v>94364.93</v>
      </c>
      <c r="G172" s="189">
        <f t="shared" si="20"/>
        <v>231.62300999999997</v>
      </c>
      <c r="H172" s="215">
        <v>141.4</v>
      </c>
      <c r="I172" s="215">
        <v>155.9</v>
      </c>
      <c r="J172" s="190">
        <f t="shared" si="21"/>
        <v>1714.9</v>
      </c>
      <c r="K172" s="190">
        <f t="shared" si="27"/>
        <v>1783.4960000000001</v>
      </c>
      <c r="L172" s="190">
        <f t="shared" si="27"/>
        <v>1854.8358400000002</v>
      </c>
      <c r="M172" s="232">
        <v>37894.879999999997</v>
      </c>
      <c r="N172" s="189">
        <f t="shared" si="22"/>
        <v>93.014705454545464</v>
      </c>
      <c r="O172" s="233">
        <f t="shared" si="23"/>
        <v>169.68</v>
      </c>
      <c r="P172" s="233">
        <f t="shared" si="24"/>
        <v>187.08</v>
      </c>
      <c r="Q172" s="190">
        <f t="shared" si="25"/>
        <v>1866.48</v>
      </c>
      <c r="R172" s="227">
        <f t="shared" si="19"/>
        <v>108.83899935856319</v>
      </c>
      <c r="T172" s="296">
        <f t="shared" si="26"/>
        <v>1555.4</v>
      </c>
    </row>
    <row r="173" spans="1:20" ht="38.25">
      <c r="A173" s="213" t="s">
        <v>2660</v>
      </c>
      <c r="B173" s="229" t="s">
        <v>2461</v>
      </c>
      <c r="C173" s="213" t="s">
        <v>2439</v>
      </c>
      <c r="D173" s="230">
        <v>11</v>
      </c>
      <c r="E173" s="226">
        <v>2.7E-2</v>
      </c>
      <c r="F173" s="231">
        <v>94364.93</v>
      </c>
      <c r="G173" s="189">
        <f t="shared" si="20"/>
        <v>231.62300999999997</v>
      </c>
      <c r="H173" s="215">
        <v>141.4</v>
      </c>
      <c r="I173" s="215">
        <v>155.9</v>
      </c>
      <c r="J173" s="190">
        <f t="shared" si="21"/>
        <v>1714.9</v>
      </c>
      <c r="K173" s="190">
        <f t="shared" si="27"/>
        <v>1783.4960000000001</v>
      </c>
      <c r="L173" s="190">
        <f t="shared" si="27"/>
        <v>1854.8358400000002</v>
      </c>
      <c r="M173" s="232">
        <v>37894.879999999997</v>
      </c>
      <c r="N173" s="189">
        <f t="shared" si="22"/>
        <v>93.014705454545464</v>
      </c>
      <c r="O173" s="233">
        <f t="shared" si="23"/>
        <v>169.68</v>
      </c>
      <c r="P173" s="233">
        <f t="shared" si="24"/>
        <v>187.08</v>
      </c>
      <c r="Q173" s="190">
        <f t="shared" si="25"/>
        <v>1866.48</v>
      </c>
      <c r="R173" s="227">
        <f t="shared" si="19"/>
        <v>108.83899935856319</v>
      </c>
      <c r="T173" s="296">
        <f t="shared" si="26"/>
        <v>1555.4</v>
      </c>
    </row>
    <row r="174" spans="1:20" ht="38.25">
      <c r="A174" s="213" t="s">
        <v>2661</v>
      </c>
      <c r="B174" s="229" t="s">
        <v>2461</v>
      </c>
      <c r="C174" s="213" t="s">
        <v>2439</v>
      </c>
      <c r="D174" s="230">
        <v>11</v>
      </c>
      <c r="E174" s="226">
        <v>2.7E-2</v>
      </c>
      <c r="F174" s="231">
        <v>94364.93</v>
      </c>
      <c r="G174" s="189">
        <f t="shared" si="20"/>
        <v>231.62300999999997</v>
      </c>
      <c r="H174" s="215">
        <v>141.4</v>
      </c>
      <c r="I174" s="215">
        <v>155.9</v>
      </c>
      <c r="J174" s="190">
        <f t="shared" si="21"/>
        <v>1714.9</v>
      </c>
      <c r="K174" s="190">
        <f t="shared" si="27"/>
        <v>1783.4960000000001</v>
      </c>
      <c r="L174" s="190">
        <f t="shared" si="27"/>
        <v>1854.8358400000002</v>
      </c>
      <c r="M174" s="232">
        <v>37894.879999999997</v>
      </c>
      <c r="N174" s="189">
        <f t="shared" si="22"/>
        <v>93.014705454545464</v>
      </c>
      <c r="O174" s="233">
        <f t="shared" si="23"/>
        <v>169.68</v>
      </c>
      <c r="P174" s="233">
        <f t="shared" si="24"/>
        <v>187.08</v>
      </c>
      <c r="Q174" s="190">
        <f t="shared" si="25"/>
        <v>1866.48</v>
      </c>
      <c r="R174" s="227">
        <f t="shared" si="19"/>
        <v>108.83899935856319</v>
      </c>
      <c r="T174" s="296">
        <f t="shared" si="26"/>
        <v>1555.4</v>
      </c>
    </row>
    <row r="175" spans="1:20" ht="38.25">
      <c r="A175" s="213" t="s">
        <v>2662</v>
      </c>
      <c r="B175" s="229" t="s">
        <v>2461</v>
      </c>
      <c r="C175" s="213" t="s">
        <v>2439</v>
      </c>
      <c r="D175" s="230">
        <v>11</v>
      </c>
      <c r="E175" s="226">
        <v>2.7E-2</v>
      </c>
      <c r="F175" s="231">
        <v>94364.93</v>
      </c>
      <c r="G175" s="189">
        <f t="shared" si="20"/>
        <v>231.62300999999997</v>
      </c>
      <c r="H175" s="215">
        <v>141.4</v>
      </c>
      <c r="I175" s="215">
        <v>155.9</v>
      </c>
      <c r="J175" s="190">
        <f t="shared" si="21"/>
        <v>1714.9</v>
      </c>
      <c r="K175" s="190">
        <f t="shared" si="27"/>
        <v>1783.4960000000001</v>
      </c>
      <c r="L175" s="190">
        <f t="shared" si="27"/>
        <v>1854.8358400000002</v>
      </c>
      <c r="M175" s="232">
        <v>37894.879999999997</v>
      </c>
      <c r="N175" s="189">
        <f t="shared" si="22"/>
        <v>93.014705454545464</v>
      </c>
      <c r="O175" s="233">
        <f t="shared" si="23"/>
        <v>169.68</v>
      </c>
      <c r="P175" s="233">
        <f t="shared" si="24"/>
        <v>187.08</v>
      </c>
      <c r="Q175" s="190">
        <f t="shared" si="25"/>
        <v>1866.48</v>
      </c>
      <c r="R175" s="227">
        <f t="shared" si="19"/>
        <v>108.83899935856319</v>
      </c>
      <c r="T175" s="296">
        <f t="shared" si="26"/>
        <v>1555.4</v>
      </c>
    </row>
    <row r="176" spans="1:20" ht="38.25">
      <c r="A176" s="213" t="s">
        <v>2663</v>
      </c>
      <c r="B176" s="229" t="s">
        <v>2461</v>
      </c>
      <c r="C176" s="213" t="s">
        <v>2439</v>
      </c>
      <c r="D176" s="230">
        <v>11</v>
      </c>
      <c r="E176" s="226">
        <v>2.7E-2</v>
      </c>
      <c r="F176" s="231">
        <v>94364.93</v>
      </c>
      <c r="G176" s="189">
        <f t="shared" si="20"/>
        <v>231.62300999999997</v>
      </c>
      <c r="H176" s="215">
        <v>141.4</v>
      </c>
      <c r="I176" s="215">
        <v>155.9</v>
      </c>
      <c r="J176" s="190">
        <f t="shared" si="21"/>
        <v>1714.9</v>
      </c>
      <c r="K176" s="190">
        <f t="shared" si="27"/>
        <v>1783.4960000000001</v>
      </c>
      <c r="L176" s="190">
        <f t="shared" si="27"/>
        <v>1854.8358400000002</v>
      </c>
      <c r="M176" s="232">
        <v>37894.879999999997</v>
      </c>
      <c r="N176" s="189">
        <f t="shared" si="22"/>
        <v>93.014705454545464</v>
      </c>
      <c r="O176" s="233">
        <f t="shared" si="23"/>
        <v>169.68</v>
      </c>
      <c r="P176" s="233">
        <f t="shared" si="24"/>
        <v>187.08</v>
      </c>
      <c r="Q176" s="190">
        <f t="shared" si="25"/>
        <v>1866.48</v>
      </c>
      <c r="R176" s="227">
        <f t="shared" si="19"/>
        <v>108.83899935856319</v>
      </c>
      <c r="T176" s="296">
        <f t="shared" si="26"/>
        <v>1555.4</v>
      </c>
    </row>
    <row r="177" spans="1:20" ht="38.25">
      <c r="A177" s="213" t="s">
        <v>2664</v>
      </c>
      <c r="B177" s="229" t="s">
        <v>2461</v>
      </c>
      <c r="C177" s="213" t="s">
        <v>2439</v>
      </c>
      <c r="D177" s="230">
        <v>11</v>
      </c>
      <c r="E177" s="226">
        <v>2.7E-2</v>
      </c>
      <c r="F177" s="231">
        <v>94364.93</v>
      </c>
      <c r="G177" s="189">
        <f t="shared" si="20"/>
        <v>231.62300999999997</v>
      </c>
      <c r="H177" s="215">
        <v>141.4</v>
      </c>
      <c r="I177" s="215">
        <v>155.9</v>
      </c>
      <c r="J177" s="190">
        <f t="shared" si="21"/>
        <v>1714.9</v>
      </c>
      <c r="K177" s="190">
        <f t="shared" si="27"/>
        <v>1783.4960000000001</v>
      </c>
      <c r="L177" s="190">
        <f t="shared" si="27"/>
        <v>1854.8358400000002</v>
      </c>
      <c r="M177" s="232">
        <v>37894.879999999997</v>
      </c>
      <c r="N177" s="189">
        <f t="shared" si="22"/>
        <v>93.014705454545464</v>
      </c>
      <c r="O177" s="233">
        <f t="shared" si="23"/>
        <v>169.68</v>
      </c>
      <c r="P177" s="233">
        <f t="shared" si="24"/>
        <v>187.08</v>
      </c>
      <c r="Q177" s="190">
        <f t="shared" si="25"/>
        <v>1866.48</v>
      </c>
      <c r="R177" s="227">
        <f t="shared" si="19"/>
        <v>108.83899935856319</v>
      </c>
      <c r="T177" s="296">
        <f t="shared" si="26"/>
        <v>1555.4</v>
      </c>
    </row>
    <row r="178" spans="1:20" ht="38.25">
      <c r="A178" s="213" t="s">
        <v>2665</v>
      </c>
      <c r="B178" s="229" t="s">
        <v>2461</v>
      </c>
      <c r="C178" s="213" t="s">
        <v>2439</v>
      </c>
      <c r="D178" s="230">
        <v>8</v>
      </c>
      <c r="E178" s="226">
        <v>2.7E-2</v>
      </c>
      <c r="F178" s="231">
        <v>68629.039999999994</v>
      </c>
      <c r="G178" s="189">
        <f t="shared" si="20"/>
        <v>231.62300999999997</v>
      </c>
      <c r="H178" s="215">
        <v>141.4</v>
      </c>
      <c r="I178" s="215">
        <v>155.9</v>
      </c>
      <c r="J178" s="190">
        <f t="shared" si="21"/>
        <v>1247.2</v>
      </c>
      <c r="K178" s="190">
        <f t="shared" si="27"/>
        <v>1297.088</v>
      </c>
      <c r="L178" s="190">
        <f t="shared" si="27"/>
        <v>1348.9715200000001</v>
      </c>
      <c r="M178" s="232">
        <v>27559.9</v>
      </c>
      <c r="N178" s="189">
        <f t="shared" si="22"/>
        <v>93.014662500000014</v>
      </c>
      <c r="O178" s="233">
        <f t="shared" si="23"/>
        <v>169.68</v>
      </c>
      <c r="P178" s="233">
        <f t="shared" si="24"/>
        <v>187.08</v>
      </c>
      <c r="Q178" s="190">
        <f t="shared" si="25"/>
        <v>1357.44</v>
      </c>
      <c r="R178" s="227">
        <f t="shared" si="19"/>
        <v>108.83899935856319</v>
      </c>
      <c r="T178" s="296">
        <f t="shared" si="26"/>
        <v>1131.2</v>
      </c>
    </row>
    <row r="179" spans="1:20" ht="38.25">
      <c r="A179" s="213" t="s">
        <v>2666</v>
      </c>
      <c r="B179" s="229" t="s">
        <v>2461</v>
      </c>
      <c r="C179" s="213" t="s">
        <v>2439</v>
      </c>
      <c r="D179" s="230">
        <v>11</v>
      </c>
      <c r="E179" s="226">
        <v>2.7E-2</v>
      </c>
      <c r="F179" s="231">
        <v>94364.93</v>
      </c>
      <c r="G179" s="189">
        <f t="shared" si="20"/>
        <v>231.62300999999997</v>
      </c>
      <c r="H179" s="215">
        <v>141.4</v>
      </c>
      <c r="I179" s="215">
        <v>155.9</v>
      </c>
      <c r="J179" s="190">
        <f t="shared" si="21"/>
        <v>1714.9</v>
      </c>
      <c r="K179" s="190">
        <f t="shared" si="27"/>
        <v>1783.4960000000001</v>
      </c>
      <c r="L179" s="190">
        <f t="shared" si="27"/>
        <v>1854.8358400000002</v>
      </c>
      <c r="M179" s="232">
        <v>37894.879999999997</v>
      </c>
      <c r="N179" s="189">
        <f t="shared" si="22"/>
        <v>93.014705454545464</v>
      </c>
      <c r="O179" s="233">
        <f t="shared" si="23"/>
        <v>169.68</v>
      </c>
      <c r="P179" s="233">
        <f t="shared" si="24"/>
        <v>187.08</v>
      </c>
      <c r="Q179" s="190">
        <f t="shared" si="25"/>
        <v>1866.48</v>
      </c>
      <c r="R179" s="227">
        <f t="shared" si="19"/>
        <v>108.83899935856319</v>
      </c>
      <c r="T179" s="296">
        <f t="shared" si="26"/>
        <v>1555.4</v>
      </c>
    </row>
    <row r="180" spans="1:20" ht="38.25">
      <c r="A180" s="213" t="s">
        <v>2667</v>
      </c>
      <c r="B180" s="229" t="s">
        <v>2461</v>
      </c>
      <c r="C180" s="213" t="s">
        <v>2439</v>
      </c>
      <c r="D180" s="230">
        <v>14</v>
      </c>
      <c r="E180" s="226">
        <v>2.7E-2</v>
      </c>
      <c r="F180" s="231">
        <v>120100.82</v>
      </c>
      <c r="G180" s="189">
        <f t="shared" si="20"/>
        <v>231.62301000000002</v>
      </c>
      <c r="H180" s="215">
        <v>141.4</v>
      </c>
      <c r="I180" s="215">
        <v>155.9</v>
      </c>
      <c r="J180" s="190">
        <f t="shared" si="21"/>
        <v>2182.6</v>
      </c>
      <c r="K180" s="190">
        <f t="shared" si="27"/>
        <v>2269.904</v>
      </c>
      <c r="L180" s="190">
        <f t="shared" si="27"/>
        <v>2360.7001599999999</v>
      </c>
      <c r="M180" s="232">
        <v>48229.84</v>
      </c>
      <c r="N180" s="189">
        <f t="shared" si="22"/>
        <v>93.014691428571425</v>
      </c>
      <c r="O180" s="233">
        <f t="shared" si="23"/>
        <v>169.68</v>
      </c>
      <c r="P180" s="233">
        <f t="shared" si="24"/>
        <v>187.08</v>
      </c>
      <c r="Q180" s="190">
        <f t="shared" si="25"/>
        <v>2375.52</v>
      </c>
      <c r="R180" s="227">
        <f t="shared" si="19"/>
        <v>108.83899935856319</v>
      </c>
      <c r="T180" s="296">
        <f t="shared" si="26"/>
        <v>1979.6000000000001</v>
      </c>
    </row>
    <row r="181" spans="1:20" ht="38.25">
      <c r="A181" s="213" t="s">
        <v>2668</v>
      </c>
      <c r="B181" s="229" t="s">
        <v>2669</v>
      </c>
      <c r="C181" s="213" t="s">
        <v>2439</v>
      </c>
      <c r="D181" s="230">
        <v>19</v>
      </c>
      <c r="E181" s="226">
        <v>2.7E-2</v>
      </c>
      <c r="F181" s="231">
        <v>162993.97</v>
      </c>
      <c r="G181" s="189">
        <f t="shared" si="20"/>
        <v>231.62301000000002</v>
      </c>
      <c r="H181" s="215">
        <v>141.4</v>
      </c>
      <c r="I181" s="215">
        <v>155.9</v>
      </c>
      <c r="J181" s="190">
        <f t="shared" si="21"/>
        <v>2962.1</v>
      </c>
      <c r="K181" s="190">
        <f t="shared" si="27"/>
        <v>3080.5839999999998</v>
      </c>
      <c r="L181" s="190">
        <f t="shared" si="27"/>
        <v>3203.8073599999998</v>
      </c>
      <c r="M181" s="232">
        <v>65454.78</v>
      </c>
      <c r="N181" s="189">
        <f t="shared" si="22"/>
        <v>93.01468736842105</v>
      </c>
      <c r="O181" s="233">
        <f t="shared" si="23"/>
        <v>169.68</v>
      </c>
      <c r="P181" s="233">
        <f t="shared" si="24"/>
        <v>187.08</v>
      </c>
      <c r="Q181" s="190">
        <f t="shared" si="25"/>
        <v>3223.92</v>
      </c>
      <c r="R181" s="227">
        <f t="shared" si="19"/>
        <v>108.83899935856319</v>
      </c>
      <c r="T181" s="296">
        <f t="shared" si="26"/>
        <v>2686.6</v>
      </c>
    </row>
    <row r="182" spans="1:20" ht="38.25">
      <c r="A182" s="213" t="s">
        <v>2670</v>
      </c>
      <c r="B182" s="229" t="s">
        <v>2461</v>
      </c>
      <c r="C182" s="213" t="s">
        <v>2439</v>
      </c>
      <c r="D182" s="230">
        <v>22</v>
      </c>
      <c r="E182" s="226">
        <v>2.7E-2</v>
      </c>
      <c r="F182" s="231">
        <v>188729.86</v>
      </c>
      <c r="G182" s="189">
        <f t="shared" si="20"/>
        <v>231.62300999999997</v>
      </c>
      <c r="H182" s="215">
        <v>141.4</v>
      </c>
      <c r="I182" s="215">
        <v>155.9</v>
      </c>
      <c r="J182" s="190">
        <f t="shared" si="21"/>
        <v>3429.8</v>
      </c>
      <c r="K182" s="190">
        <f t="shared" si="27"/>
        <v>3566.9920000000002</v>
      </c>
      <c r="L182" s="190">
        <f t="shared" si="27"/>
        <v>3709.6716800000004</v>
      </c>
      <c r="M182" s="232">
        <v>75789.740000000005</v>
      </c>
      <c r="N182" s="189">
        <f t="shared" si="22"/>
        <v>93.014680909090927</v>
      </c>
      <c r="O182" s="233">
        <f t="shared" si="23"/>
        <v>169.68</v>
      </c>
      <c r="P182" s="233">
        <f t="shared" si="24"/>
        <v>187.08</v>
      </c>
      <c r="Q182" s="190">
        <f t="shared" si="25"/>
        <v>3732.96</v>
      </c>
      <c r="R182" s="227">
        <f t="shared" si="19"/>
        <v>108.83899935856319</v>
      </c>
      <c r="T182" s="296">
        <f t="shared" si="26"/>
        <v>3110.8</v>
      </c>
    </row>
    <row r="183" spans="1:20" ht="38.25">
      <c r="A183" s="213" t="s">
        <v>2671</v>
      </c>
      <c r="B183" s="229" t="s">
        <v>2461</v>
      </c>
      <c r="C183" s="213" t="s">
        <v>2439</v>
      </c>
      <c r="D183" s="230">
        <v>11</v>
      </c>
      <c r="E183" s="226">
        <v>2.7E-2</v>
      </c>
      <c r="F183" s="231">
        <v>94364.93</v>
      </c>
      <c r="G183" s="189">
        <f t="shared" si="20"/>
        <v>231.62300999999997</v>
      </c>
      <c r="H183" s="215">
        <v>141.4</v>
      </c>
      <c r="I183" s="215">
        <v>155.9</v>
      </c>
      <c r="J183" s="190">
        <f t="shared" si="21"/>
        <v>1714.9</v>
      </c>
      <c r="K183" s="190">
        <f t="shared" si="27"/>
        <v>1783.4960000000001</v>
      </c>
      <c r="L183" s="190">
        <f t="shared" si="27"/>
        <v>1854.8358400000002</v>
      </c>
      <c r="M183" s="232">
        <v>37894.879999999997</v>
      </c>
      <c r="N183" s="189">
        <f t="shared" si="22"/>
        <v>93.014705454545464</v>
      </c>
      <c r="O183" s="233">
        <f t="shared" si="23"/>
        <v>169.68</v>
      </c>
      <c r="P183" s="233">
        <f t="shared" si="24"/>
        <v>187.08</v>
      </c>
      <c r="Q183" s="190">
        <f t="shared" si="25"/>
        <v>1866.48</v>
      </c>
      <c r="R183" s="227">
        <f t="shared" si="19"/>
        <v>108.83899935856319</v>
      </c>
      <c r="T183" s="296">
        <f t="shared" si="26"/>
        <v>1555.4</v>
      </c>
    </row>
    <row r="184" spans="1:20" ht="38.25">
      <c r="A184" s="213" t="s">
        <v>2672</v>
      </c>
      <c r="B184" s="229" t="s">
        <v>2461</v>
      </c>
      <c r="C184" s="213" t="s">
        <v>2439</v>
      </c>
      <c r="D184" s="230">
        <v>10</v>
      </c>
      <c r="E184" s="226">
        <v>2.7E-2</v>
      </c>
      <c r="F184" s="231">
        <v>85786.3</v>
      </c>
      <c r="G184" s="189">
        <f t="shared" si="20"/>
        <v>231.62301000000002</v>
      </c>
      <c r="H184" s="215">
        <v>141.4</v>
      </c>
      <c r="I184" s="215">
        <v>155.9</v>
      </c>
      <c r="J184" s="190">
        <f t="shared" si="21"/>
        <v>1559</v>
      </c>
      <c r="K184" s="190">
        <f t="shared" si="27"/>
        <v>1621.36</v>
      </c>
      <c r="L184" s="190">
        <f t="shared" si="27"/>
        <v>1686.2143999999998</v>
      </c>
      <c r="M184" s="232">
        <v>34449.879999999997</v>
      </c>
      <c r="N184" s="189">
        <f t="shared" si="22"/>
        <v>93.014676000000009</v>
      </c>
      <c r="O184" s="233">
        <f t="shared" si="23"/>
        <v>169.68</v>
      </c>
      <c r="P184" s="233">
        <f t="shared" si="24"/>
        <v>187.08</v>
      </c>
      <c r="Q184" s="190">
        <f t="shared" si="25"/>
        <v>1696.8000000000002</v>
      </c>
      <c r="R184" s="227">
        <f t="shared" si="19"/>
        <v>108.8389993585632</v>
      </c>
      <c r="T184" s="296">
        <f t="shared" si="26"/>
        <v>1414</v>
      </c>
    </row>
    <row r="185" spans="1:20" ht="38.25">
      <c r="A185" s="213" t="s">
        <v>2673</v>
      </c>
      <c r="B185" s="229" t="s">
        <v>2461</v>
      </c>
      <c r="C185" s="213" t="s">
        <v>2439</v>
      </c>
      <c r="D185" s="230">
        <v>11</v>
      </c>
      <c r="E185" s="226">
        <v>2.7E-2</v>
      </c>
      <c r="F185" s="231">
        <v>94364.93</v>
      </c>
      <c r="G185" s="189">
        <f t="shared" si="20"/>
        <v>231.62300999999997</v>
      </c>
      <c r="H185" s="215">
        <v>141.4</v>
      </c>
      <c r="I185" s="215">
        <v>155.9</v>
      </c>
      <c r="J185" s="190">
        <f t="shared" si="21"/>
        <v>1714.9</v>
      </c>
      <c r="K185" s="190">
        <f t="shared" si="27"/>
        <v>1783.4960000000001</v>
      </c>
      <c r="L185" s="190">
        <f t="shared" si="27"/>
        <v>1854.8358400000002</v>
      </c>
      <c r="M185" s="232">
        <v>37894.879999999997</v>
      </c>
      <c r="N185" s="189">
        <f t="shared" si="22"/>
        <v>93.014705454545464</v>
      </c>
      <c r="O185" s="233">
        <f t="shared" si="23"/>
        <v>169.68</v>
      </c>
      <c r="P185" s="233">
        <f t="shared" si="24"/>
        <v>187.08</v>
      </c>
      <c r="Q185" s="190">
        <f t="shared" si="25"/>
        <v>1866.48</v>
      </c>
      <c r="R185" s="227">
        <f t="shared" si="19"/>
        <v>108.83899935856319</v>
      </c>
      <c r="T185" s="296">
        <f t="shared" si="26"/>
        <v>1555.4</v>
      </c>
    </row>
    <row r="186" spans="1:20" ht="38.25">
      <c r="A186" s="213" t="s">
        <v>2674</v>
      </c>
      <c r="B186" s="229" t="s">
        <v>2461</v>
      </c>
      <c r="C186" s="213" t="s">
        <v>2439</v>
      </c>
      <c r="D186" s="230">
        <v>11</v>
      </c>
      <c r="E186" s="226">
        <v>2.7E-2</v>
      </c>
      <c r="F186" s="231">
        <v>94364.93</v>
      </c>
      <c r="G186" s="189">
        <f t="shared" si="20"/>
        <v>231.62300999999997</v>
      </c>
      <c r="H186" s="215">
        <v>141.4</v>
      </c>
      <c r="I186" s="215">
        <v>155.9</v>
      </c>
      <c r="J186" s="190">
        <f t="shared" si="21"/>
        <v>1714.9</v>
      </c>
      <c r="K186" s="190">
        <f t="shared" si="27"/>
        <v>1783.4960000000001</v>
      </c>
      <c r="L186" s="190">
        <f t="shared" si="27"/>
        <v>1854.8358400000002</v>
      </c>
      <c r="M186" s="232">
        <v>37894.879999999997</v>
      </c>
      <c r="N186" s="189">
        <f t="shared" si="22"/>
        <v>93.014705454545464</v>
      </c>
      <c r="O186" s="233">
        <f t="shared" si="23"/>
        <v>169.68</v>
      </c>
      <c r="P186" s="233">
        <f t="shared" si="24"/>
        <v>187.08</v>
      </c>
      <c r="Q186" s="190">
        <f t="shared" si="25"/>
        <v>1866.48</v>
      </c>
      <c r="R186" s="227">
        <f t="shared" si="19"/>
        <v>108.83899935856319</v>
      </c>
      <c r="T186" s="296">
        <f t="shared" si="26"/>
        <v>1555.4</v>
      </c>
    </row>
    <row r="187" spans="1:20" ht="38.25">
      <c r="A187" s="213" t="s">
        <v>2675</v>
      </c>
      <c r="B187" s="229" t="s">
        <v>2461</v>
      </c>
      <c r="C187" s="213" t="s">
        <v>2439</v>
      </c>
      <c r="D187" s="230">
        <v>22</v>
      </c>
      <c r="E187" s="226">
        <v>2.7E-2</v>
      </c>
      <c r="F187" s="231">
        <v>188729.86</v>
      </c>
      <c r="G187" s="189">
        <f t="shared" si="20"/>
        <v>231.62300999999997</v>
      </c>
      <c r="H187" s="215">
        <v>141.4</v>
      </c>
      <c r="I187" s="215">
        <v>155.9</v>
      </c>
      <c r="J187" s="190">
        <f t="shared" si="21"/>
        <v>3429.8</v>
      </c>
      <c r="K187" s="190">
        <f t="shared" si="27"/>
        <v>3566.9920000000002</v>
      </c>
      <c r="L187" s="190">
        <f t="shared" si="27"/>
        <v>3709.6716800000004</v>
      </c>
      <c r="M187" s="232">
        <v>75789.740000000005</v>
      </c>
      <c r="N187" s="189">
        <f t="shared" si="22"/>
        <v>93.014680909090927</v>
      </c>
      <c r="O187" s="233">
        <f t="shared" si="23"/>
        <v>169.68</v>
      </c>
      <c r="P187" s="233">
        <f t="shared" si="24"/>
        <v>187.08</v>
      </c>
      <c r="Q187" s="190">
        <f t="shared" si="25"/>
        <v>3732.96</v>
      </c>
      <c r="R187" s="227">
        <f t="shared" si="19"/>
        <v>108.83899935856319</v>
      </c>
      <c r="T187" s="296">
        <f t="shared" si="26"/>
        <v>3110.8</v>
      </c>
    </row>
    <row r="188" spans="1:20" ht="38.25">
      <c r="A188" s="213" t="s">
        <v>2676</v>
      </c>
      <c r="B188" s="229" t="s">
        <v>2461</v>
      </c>
      <c r="C188" s="213" t="s">
        <v>2439</v>
      </c>
      <c r="D188" s="230">
        <v>23</v>
      </c>
      <c r="E188" s="226">
        <v>2.7E-2</v>
      </c>
      <c r="F188" s="231">
        <v>197308.49</v>
      </c>
      <c r="G188" s="189">
        <f t="shared" si="20"/>
        <v>231.62300999999997</v>
      </c>
      <c r="H188" s="215">
        <v>141.4</v>
      </c>
      <c r="I188" s="215">
        <v>155.9</v>
      </c>
      <c r="J188" s="190">
        <f t="shared" si="21"/>
        <v>3585.7000000000003</v>
      </c>
      <c r="K188" s="190">
        <f t="shared" si="27"/>
        <v>3729.1280000000002</v>
      </c>
      <c r="L188" s="190">
        <f t="shared" si="27"/>
        <v>3878.2931200000003</v>
      </c>
      <c r="M188" s="232">
        <v>79234.740000000005</v>
      </c>
      <c r="N188" s="189">
        <f t="shared" si="22"/>
        <v>93.0146947826087</v>
      </c>
      <c r="O188" s="233">
        <f t="shared" si="23"/>
        <v>169.68</v>
      </c>
      <c r="P188" s="233">
        <f t="shared" si="24"/>
        <v>187.08</v>
      </c>
      <c r="Q188" s="190">
        <f t="shared" si="25"/>
        <v>3902.6400000000003</v>
      </c>
      <c r="R188" s="227">
        <f t="shared" si="19"/>
        <v>108.83899935856319</v>
      </c>
      <c r="T188" s="296">
        <f t="shared" si="26"/>
        <v>3252.2000000000003</v>
      </c>
    </row>
    <row r="189" spans="1:20" ht="38.25">
      <c r="A189" s="213" t="s">
        <v>2677</v>
      </c>
      <c r="B189" s="229" t="s">
        <v>2461</v>
      </c>
      <c r="C189" s="213" t="s">
        <v>2439</v>
      </c>
      <c r="D189" s="230">
        <v>11</v>
      </c>
      <c r="E189" s="226">
        <v>2.7E-2</v>
      </c>
      <c r="F189" s="231">
        <v>94364.93</v>
      </c>
      <c r="G189" s="189">
        <f t="shared" si="20"/>
        <v>231.62300999999997</v>
      </c>
      <c r="H189" s="215">
        <v>141.4</v>
      </c>
      <c r="I189" s="215">
        <v>155.9</v>
      </c>
      <c r="J189" s="190">
        <f t="shared" si="21"/>
        <v>1714.9</v>
      </c>
      <c r="K189" s="190">
        <f t="shared" si="27"/>
        <v>1783.4960000000001</v>
      </c>
      <c r="L189" s="190">
        <f t="shared" si="27"/>
        <v>1854.8358400000002</v>
      </c>
      <c r="M189" s="232">
        <v>37894.879999999997</v>
      </c>
      <c r="N189" s="189">
        <f t="shared" si="22"/>
        <v>93.014705454545464</v>
      </c>
      <c r="O189" s="233">
        <f t="shared" si="23"/>
        <v>169.68</v>
      </c>
      <c r="P189" s="233">
        <f t="shared" si="24"/>
        <v>187.08</v>
      </c>
      <c r="Q189" s="190">
        <f t="shared" si="25"/>
        <v>1866.48</v>
      </c>
      <c r="R189" s="227">
        <f t="shared" si="19"/>
        <v>108.83899935856319</v>
      </c>
      <c r="T189" s="296">
        <f t="shared" si="26"/>
        <v>1555.4</v>
      </c>
    </row>
    <row r="190" spans="1:20" ht="38.25">
      <c r="A190" s="213" t="s">
        <v>2678</v>
      </c>
      <c r="B190" s="229" t="s">
        <v>2461</v>
      </c>
      <c r="C190" s="213" t="s">
        <v>2439</v>
      </c>
      <c r="D190" s="230">
        <v>11</v>
      </c>
      <c r="E190" s="226">
        <v>2.7E-2</v>
      </c>
      <c r="F190" s="231">
        <v>94364.93</v>
      </c>
      <c r="G190" s="189">
        <f t="shared" si="20"/>
        <v>231.62300999999997</v>
      </c>
      <c r="H190" s="215">
        <v>141.4</v>
      </c>
      <c r="I190" s="215">
        <v>155.9</v>
      </c>
      <c r="J190" s="190">
        <f t="shared" si="21"/>
        <v>1714.9</v>
      </c>
      <c r="K190" s="190">
        <f t="shared" si="27"/>
        <v>1783.4960000000001</v>
      </c>
      <c r="L190" s="190">
        <f t="shared" si="27"/>
        <v>1854.8358400000002</v>
      </c>
      <c r="M190" s="232">
        <v>37894.879999999997</v>
      </c>
      <c r="N190" s="189">
        <f t="shared" si="22"/>
        <v>93.014705454545464</v>
      </c>
      <c r="O190" s="233">
        <f t="shared" si="23"/>
        <v>169.68</v>
      </c>
      <c r="P190" s="233">
        <f t="shared" si="24"/>
        <v>187.08</v>
      </c>
      <c r="Q190" s="190">
        <f t="shared" si="25"/>
        <v>1866.48</v>
      </c>
      <c r="R190" s="227">
        <f t="shared" si="19"/>
        <v>108.83899935856319</v>
      </c>
      <c r="T190" s="296">
        <f t="shared" si="26"/>
        <v>1555.4</v>
      </c>
    </row>
    <row r="191" spans="1:20" ht="38.25">
      <c r="A191" s="213" t="s">
        <v>2679</v>
      </c>
      <c r="B191" s="229" t="s">
        <v>2461</v>
      </c>
      <c r="C191" s="213" t="s">
        <v>2439</v>
      </c>
      <c r="D191" s="230">
        <v>16</v>
      </c>
      <c r="E191" s="226">
        <v>2.7E-2</v>
      </c>
      <c r="F191" s="231">
        <v>137258.07999999999</v>
      </c>
      <c r="G191" s="189">
        <f t="shared" si="20"/>
        <v>231.62300999999997</v>
      </c>
      <c r="H191" s="215">
        <v>141.4</v>
      </c>
      <c r="I191" s="215">
        <v>155.9</v>
      </c>
      <c r="J191" s="190">
        <f t="shared" si="21"/>
        <v>2494.4</v>
      </c>
      <c r="K191" s="190">
        <f t="shared" si="27"/>
        <v>2594.1759999999999</v>
      </c>
      <c r="L191" s="190">
        <f t="shared" si="27"/>
        <v>2697.9430400000001</v>
      </c>
      <c r="M191" s="232">
        <v>55119.82</v>
      </c>
      <c r="N191" s="189">
        <f t="shared" si="22"/>
        <v>93.014696250000014</v>
      </c>
      <c r="O191" s="233">
        <f t="shared" si="23"/>
        <v>169.68</v>
      </c>
      <c r="P191" s="233">
        <f t="shared" si="24"/>
        <v>187.08</v>
      </c>
      <c r="Q191" s="190">
        <f t="shared" si="25"/>
        <v>2714.88</v>
      </c>
      <c r="R191" s="227">
        <f t="shared" si="19"/>
        <v>108.83899935856319</v>
      </c>
      <c r="T191" s="296">
        <f t="shared" si="26"/>
        <v>2262.4</v>
      </c>
    </row>
    <row r="192" spans="1:20" ht="38.25">
      <c r="A192" s="213" t="s">
        <v>2680</v>
      </c>
      <c r="B192" s="229" t="s">
        <v>2461</v>
      </c>
      <c r="C192" s="213" t="s">
        <v>2439</v>
      </c>
      <c r="D192" s="230">
        <v>11</v>
      </c>
      <c r="E192" s="226">
        <v>2.7E-2</v>
      </c>
      <c r="F192" s="231">
        <v>94364.93</v>
      </c>
      <c r="G192" s="189">
        <f t="shared" si="20"/>
        <v>231.62300999999997</v>
      </c>
      <c r="H192" s="215">
        <v>141.4</v>
      </c>
      <c r="I192" s="215">
        <v>155.9</v>
      </c>
      <c r="J192" s="190">
        <f t="shared" si="21"/>
        <v>1714.9</v>
      </c>
      <c r="K192" s="190">
        <f t="shared" si="27"/>
        <v>1783.4960000000001</v>
      </c>
      <c r="L192" s="190">
        <f t="shared" si="27"/>
        <v>1854.8358400000002</v>
      </c>
      <c r="M192" s="232">
        <v>37894.879999999997</v>
      </c>
      <c r="N192" s="189">
        <f t="shared" si="22"/>
        <v>93.014705454545464</v>
      </c>
      <c r="O192" s="233">
        <f t="shared" si="23"/>
        <v>169.68</v>
      </c>
      <c r="P192" s="233">
        <f t="shared" si="24"/>
        <v>187.08</v>
      </c>
      <c r="Q192" s="190">
        <f t="shared" si="25"/>
        <v>1866.48</v>
      </c>
      <c r="R192" s="227">
        <f t="shared" si="19"/>
        <v>108.83899935856319</v>
      </c>
      <c r="T192" s="296">
        <f t="shared" si="26"/>
        <v>1555.4</v>
      </c>
    </row>
    <row r="193" spans="1:20" ht="38.25">
      <c r="A193" s="213" t="s">
        <v>2681</v>
      </c>
      <c r="B193" s="229" t="s">
        <v>2461</v>
      </c>
      <c r="C193" s="213" t="s">
        <v>2439</v>
      </c>
      <c r="D193" s="230">
        <v>11</v>
      </c>
      <c r="E193" s="226">
        <v>2.7E-2</v>
      </c>
      <c r="F193" s="231">
        <v>94364.93</v>
      </c>
      <c r="G193" s="189">
        <f t="shared" si="20"/>
        <v>231.62300999999997</v>
      </c>
      <c r="H193" s="215">
        <v>141.4</v>
      </c>
      <c r="I193" s="215">
        <v>155.9</v>
      </c>
      <c r="J193" s="190">
        <f t="shared" si="21"/>
        <v>1714.9</v>
      </c>
      <c r="K193" s="190">
        <f t="shared" si="27"/>
        <v>1783.4960000000001</v>
      </c>
      <c r="L193" s="190">
        <f t="shared" si="27"/>
        <v>1854.8358400000002</v>
      </c>
      <c r="M193" s="232">
        <v>37894.879999999997</v>
      </c>
      <c r="N193" s="189">
        <f t="shared" si="22"/>
        <v>93.014705454545464</v>
      </c>
      <c r="O193" s="233">
        <f t="shared" si="23"/>
        <v>169.68</v>
      </c>
      <c r="P193" s="233">
        <f t="shared" si="24"/>
        <v>187.08</v>
      </c>
      <c r="Q193" s="190">
        <f t="shared" si="25"/>
        <v>1866.48</v>
      </c>
      <c r="R193" s="227">
        <f t="shared" si="19"/>
        <v>108.83899935856319</v>
      </c>
      <c r="T193" s="296">
        <f t="shared" si="26"/>
        <v>1555.4</v>
      </c>
    </row>
    <row r="194" spans="1:20" ht="38.25">
      <c r="A194" s="213" t="s">
        <v>2682</v>
      </c>
      <c r="B194" s="229" t="s">
        <v>2461</v>
      </c>
      <c r="C194" s="213" t="s">
        <v>2439</v>
      </c>
      <c r="D194" s="230">
        <v>11</v>
      </c>
      <c r="E194" s="226">
        <v>2.7E-2</v>
      </c>
      <c r="F194" s="231">
        <v>94364.93</v>
      </c>
      <c r="G194" s="189">
        <f t="shared" si="20"/>
        <v>231.62300999999997</v>
      </c>
      <c r="H194" s="215">
        <v>141.4</v>
      </c>
      <c r="I194" s="215">
        <v>155.9</v>
      </c>
      <c r="J194" s="190">
        <f t="shared" si="21"/>
        <v>1714.9</v>
      </c>
      <c r="K194" s="190">
        <f t="shared" si="27"/>
        <v>1783.4960000000001</v>
      </c>
      <c r="L194" s="190">
        <f t="shared" si="27"/>
        <v>1854.8358400000002</v>
      </c>
      <c r="M194" s="232">
        <v>37894.879999999997</v>
      </c>
      <c r="N194" s="189">
        <f t="shared" si="22"/>
        <v>93.014705454545464</v>
      </c>
      <c r="O194" s="233">
        <f t="shared" si="23"/>
        <v>169.68</v>
      </c>
      <c r="P194" s="233">
        <f t="shared" si="24"/>
        <v>187.08</v>
      </c>
      <c r="Q194" s="190">
        <f t="shared" si="25"/>
        <v>1866.48</v>
      </c>
      <c r="R194" s="227">
        <f t="shared" si="19"/>
        <v>108.83899935856319</v>
      </c>
      <c r="T194" s="296">
        <f t="shared" si="26"/>
        <v>1555.4</v>
      </c>
    </row>
    <row r="195" spans="1:20" ht="38.25">
      <c r="A195" s="213" t="s">
        <v>2683</v>
      </c>
      <c r="B195" s="229" t="s">
        <v>2461</v>
      </c>
      <c r="C195" s="213" t="s">
        <v>2439</v>
      </c>
      <c r="D195" s="230">
        <v>10</v>
      </c>
      <c r="E195" s="226">
        <v>2.7E-2</v>
      </c>
      <c r="F195" s="231">
        <v>85786.3</v>
      </c>
      <c r="G195" s="189">
        <f t="shared" si="20"/>
        <v>231.62301000000002</v>
      </c>
      <c r="H195" s="215">
        <v>141.4</v>
      </c>
      <c r="I195" s="215">
        <v>155.9</v>
      </c>
      <c r="J195" s="190">
        <f t="shared" si="21"/>
        <v>1559</v>
      </c>
      <c r="K195" s="190">
        <f t="shared" si="27"/>
        <v>1621.36</v>
      </c>
      <c r="L195" s="190">
        <f t="shared" si="27"/>
        <v>1686.2143999999998</v>
      </c>
      <c r="M195" s="232">
        <v>34449.879999999997</v>
      </c>
      <c r="N195" s="189">
        <f t="shared" si="22"/>
        <v>93.014676000000009</v>
      </c>
      <c r="O195" s="233">
        <f t="shared" si="23"/>
        <v>169.68</v>
      </c>
      <c r="P195" s="233">
        <f t="shared" si="24"/>
        <v>187.08</v>
      </c>
      <c r="Q195" s="190">
        <f t="shared" si="25"/>
        <v>1696.8000000000002</v>
      </c>
      <c r="R195" s="227">
        <f t="shared" ref="R195:R258" si="28">Q195/J195*100</f>
        <v>108.8389993585632</v>
      </c>
      <c r="T195" s="296">
        <f t="shared" si="26"/>
        <v>1414</v>
      </c>
    </row>
    <row r="196" spans="1:20" ht="38.25">
      <c r="A196" s="213" t="s">
        <v>2684</v>
      </c>
      <c r="B196" s="229" t="s">
        <v>2685</v>
      </c>
      <c r="C196" s="213" t="s">
        <v>2439</v>
      </c>
      <c r="D196" s="230">
        <v>50</v>
      </c>
      <c r="E196" s="226">
        <v>2.7E-2</v>
      </c>
      <c r="F196" s="231">
        <v>428931.5</v>
      </c>
      <c r="G196" s="189">
        <f t="shared" ref="G196:G259" si="29">F196*E196/D196</f>
        <v>231.62300999999999</v>
      </c>
      <c r="H196" s="215">
        <v>141.4</v>
      </c>
      <c r="I196" s="215">
        <v>155.9</v>
      </c>
      <c r="J196" s="190">
        <f t="shared" ref="J196:J259" si="30">IF(G196&gt;I196,D196*I196,IF(H196&gt;G196,D196*H196, IF(I196&gt;G196&gt;H196,D196*G196)))</f>
        <v>7795</v>
      </c>
      <c r="K196" s="190">
        <f t="shared" si="27"/>
        <v>8106.8</v>
      </c>
      <c r="L196" s="190">
        <f t="shared" si="27"/>
        <v>8431.0720000000001</v>
      </c>
      <c r="M196" s="232">
        <v>172249.42</v>
      </c>
      <c r="N196" s="189">
        <f t="shared" ref="N196:N259" si="31">M196*2.7%/D196</f>
        <v>93.014686800000021</v>
      </c>
      <c r="O196" s="233">
        <f t="shared" ref="O196:O259" si="32">SUM(H196,H196*20%)</f>
        <v>169.68</v>
      </c>
      <c r="P196" s="233">
        <f t="shared" ref="P196:P259" si="33">SUM(I196,I196*20%)</f>
        <v>187.08</v>
      </c>
      <c r="Q196" s="190">
        <f t="shared" ref="Q196:Q259" si="34">IF(N196&gt;P196,D196*P196,IF(O196&gt;N196,D196*O196, IF(P196&gt;N196&gt;O196,D196*N196)))</f>
        <v>8484</v>
      </c>
      <c r="R196" s="227">
        <f t="shared" si="28"/>
        <v>108.83899935856319</v>
      </c>
      <c r="T196" s="296">
        <f t="shared" ref="T196:T259" si="35">IF(N196&gt;I196,D196*I196,IF(H196&gt;N196,D196*H196, IF(I196&gt;G196&gt;H196,D196*G196)))</f>
        <v>7070</v>
      </c>
    </row>
    <row r="197" spans="1:20" ht="38.25">
      <c r="A197" s="213" t="s">
        <v>2686</v>
      </c>
      <c r="B197" s="229" t="s">
        <v>2461</v>
      </c>
      <c r="C197" s="213" t="s">
        <v>2439</v>
      </c>
      <c r="D197" s="230">
        <v>11</v>
      </c>
      <c r="E197" s="226">
        <v>2.7E-2</v>
      </c>
      <c r="F197" s="231">
        <v>94364.93</v>
      </c>
      <c r="G197" s="189">
        <f t="shared" si="29"/>
        <v>231.62300999999997</v>
      </c>
      <c r="H197" s="215">
        <v>141.4</v>
      </c>
      <c r="I197" s="215">
        <v>155.9</v>
      </c>
      <c r="J197" s="190">
        <f t="shared" si="30"/>
        <v>1714.9</v>
      </c>
      <c r="K197" s="190">
        <f t="shared" si="27"/>
        <v>1783.4960000000001</v>
      </c>
      <c r="L197" s="190">
        <f t="shared" si="27"/>
        <v>1854.8358400000002</v>
      </c>
      <c r="M197" s="232">
        <v>37894.879999999997</v>
      </c>
      <c r="N197" s="189">
        <f t="shared" si="31"/>
        <v>93.014705454545464</v>
      </c>
      <c r="O197" s="233">
        <f t="shared" si="32"/>
        <v>169.68</v>
      </c>
      <c r="P197" s="233">
        <f t="shared" si="33"/>
        <v>187.08</v>
      </c>
      <c r="Q197" s="190">
        <f t="shared" si="34"/>
        <v>1866.48</v>
      </c>
      <c r="R197" s="227">
        <f t="shared" si="28"/>
        <v>108.83899935856319</v>
      </c>
      <c r="T197" s="296">
        <f t="shared" si="35"/>
        <v>1555.4</v>
      </c>
    </row>
    <row r="198" spans="1:20" ht="38.25">
      <c r="A198" s="213" t="s">
        <v>2687</v>
      </c>
      <c r="B198" s="229" t="s">
        <v>2461</v>
      </c>
      <c r="C198" s="213" t="s">
        <v>2439</v>
      </c>
      <c r="D198" s="230">
        <v>11</v>
      </c>
      <c r="E198" s="226">
        <v>2.7E-2</v>
      </c>
      <c r="F198" s="231">
        <v>94364.93</v>
      </c>
      <c r="G198" s="189">
        <f t="shared" si="29"/>
        <v>231.62300999999997</v>
      </c>
      <c r="H198" s="215">
        <v>141.4</v>
      </c>
      <c r="I198" s="215">
        <v>155.9</v>
      </c>
      <c r="J198" s="190">
        <f t="shared" si="30"/>
        <v>1714.9</v>
      </c>
      <c r="K198" s="190">
        <f t="shared" si="27"/>
        <v>1783.4960000000001</v>
      </c>
      <c r="L198" s="190">
        <f t="shared" si="27"/>
        <v>1854.8358400000002</v>
      </c>
      <c r="M198" s="232">
        <v>37894.879999999997</v>
      </c>
      <c r="N198" s="189">
        <f t="shared" si="31"/>
        <v>93.014705454545464</v>
      </c>
      <c r="O198" s="233">
        <f t="shared" si="32"/>
        <v>169.68</v>
      </c>
      <c r="P198" s="233">
        <f t="shared" si="33"/>
        <v>187.08</v>
      </c>
      <c r="Q198" s="190">
        <f t="shared" si="34"/>
        <v>1866.48</v>
      </c>
      <c r="R198" s="227">
        <f t="shared" si="28"/>
        <v>108.83899935856319</v>
      </c>
      <c r="T198" s="296">
        <f t="shared" si="35"/>
        <v>1555.4</v>
      </c>
    </row>
    <row r="199" spans="1:20" ht="38.25">
      <c r="A199" s="213" t="s">
        <v>2688</v>
      </c>
      <c r="B199" s="229" t="s">
        <v>2461</v>
      </c>
      <c r="C199" s="213" t="s">
        <v>2439</v>
      </c>
      <c r="D199" s="230">
        <v>11</v>
      </c>
      <c r="E199" s="226">
        <v>2.7E-2</v>
      </c>
      <c r="F199" s="231">
        <v>94364.93</v>
      </c>
      <c r="G199" s="189">
        <f t="shared" si="29"/>
        <v>231.62300999999997</v>
      </c>
      <c r="H199" s="215">
        <v>141.4</v>
      </c>
      <c r="I199" s="215">
        <v>155.9</v>
      </c>
      <c r="J199" s="190">
        <f t="shared" si="30"/>
        <v>1714.9</v>
      </c>
      <c r="K199" s="190">
        <f t="shared" si="27"/>
        <v>1783.4960000000001</v>
      </c>
      <c r="L199" s="190">
        <f t="shared" si="27"/>
        <v>1854.8358400000002</v>
      </c>
      <c r="M199" s="232">
        <v>37894.879999999997</v>
      </c>
      <c r="N199" s="189">
        <f t="shared" si="31"/>
        <v>93.014705454545464</v>
      </c>
      <c r="O199" s="233">
        <f t="shared" si="32"/>
        <v>169.68</v>
      </c>
      <c r="P199" s="233">
        <f t="shared" si="33"/>
        <v>187.08</v>
      </c>
      <c r="Q199" s="190">
        <f t="shared" si="34"/>
        <v>1866.48</v>
      </c>
      <c r="R199" s="227">
        <f t="shared" si="28"/>
        <v>108.83899935856319</v>
      </c>
      <c r="T199" s="296">
        <f t="shared" si="35"/>
        <v>1555.4</v>
      </c>
    </row>
    <row r="200" spans="1:20" ht="38.25">
      <c r="A200" s="213" t="s">
        <v>2689</v>
      </c>
      <c r="B200" s="229" t="s">
        <v>2461</v>
      </c>
      <c r="C200" s="213" t="s">
        <v>2439</v>
      </c>
      <c r="D200" s="230">
        <v>7</v>
      </c>
      <c r="E200" s="226">
        <v>2.7E-2</v>
      </c>
      <c r="F200" s="231">
        <v>60050.41</v>
      </c>
      <c r="G200" s="189">
        <f t="shared" si="29"/>
        <v>231.62301000000002</v>
      </c>
      <c r="H200" s="215">
        <v>141.4</v>
      </c>
      <c r="I200" s="215">
        <v>155.9</v>
      </c>
      <c r="J200" s="190">
        <f t="shared" si="30"/>
        <v>1091.3</v>
      </c>
      <c r="K200" s="190">
        <f t="shared" si="27"/>
        <v>1134.952</v>
      </c>
      <c r="L200" s="190">
        <f t="shared" si="27"/>
        <v>1180.3500799999999</v>
      </c>
      <c r="M200" s="232">
        <v>24114.92</v>
      </c>
      <c r="N200" s="189">
        <f t="shared" si="31"/>
        <v>93.014691428571425</v>
      </c>
      <c r="O200" s="233">
        <f t="shared" si="32"/>
        <v>169.68</v>
      </c>
      <c r="P200" s="233">
        <f t="shared" si="33"/>
        <v>187.08</v>
      </c>
      <c r="Q200" s="190">
        <f t="shared" si="34"/>
        <v>1187.76</v>
      </c>
      <c r="R200" s="227">
        <f t="shared" si="28"/>
        <v>108.83899935856319</v>
      </c>
      <c r="T200" s="296">
        <f t="shared" si="35"/>
        <v>989.80000000000007</v>
      </c>
    </row>
    <row r="201" spans="1:20" ht="38.25">
      <c r="A201" s="213" t="s">
        <v>2690</v>
      </c>
      <c r="B201" s="229" t="s">
        <v>2461</v>
      </c>
      <c r="C201" s="213" t="s">
        <v>2439</v>
      </c>
      <c r="D201" s="230">
        <v>11</v>
      </c>
      <c r="E201" s="226">
        <v>2.7E-2</v>
      </c>
      <c r="F201" s="231">
        <v>94364.93</v>
      </c>
      <c r="G201" s="189">
        <f t="shared" si="29"/>
        <v>231.62300999999997</v>
      </c>
      <c r="H201" s="215">
        <v>141.4</v>
      </c>
      <c r="I201" s="215">
        <v>155.9</v>
      </c>
      <c r="J201" s="190">
        <f t="shared" si="30"/>
        <v>1714.9</v>
      </c>
      <c r="K201" s="190">
        <f t="shared" si="27"/>
        <v>1783.4960000000001</v>
      </c>
      <c r="L201" s="190">
        <f t="shared" si="27"/>
        <v>1854.8358400000002</v>
      </c>
      <c r="M201" s="232">
        <v>37894.879999999997</v>
      </c>
      <c r="N201" s="189">
        <f t="shared" si="31"/>
        <v>93.014705454545464</v>
      </c>
      <c r="O201" s="233">
        <f t="shared" si="32"/>
        <v>169.68</v>
      </c>
      <c r="P201" s="233">
        <f t="shared" si="33"/>
        <v>187.08</v>
      </c>
      <c r="Q201" s="190">
        <f t="shared" si="34"/>
        <v>1866.48</v>
      </c>
      <c r="R201" s="227">
        <f t="shared" si="28"/>
        <v>108.83899935856319</v>
      </c>
      <c r="T201" s="296">
        <f t="shared" si="35"/>
        <v>1555.4</v>
      </c>
    </row>
    <row r="202" spans="1:20" ht="38.25">
      <c r="A202" s="213" t="s">
        <v>2691</v>
      </c>
      <c r="B202" s="229" t="s">
        <v>2692</v>
      </c>
      <c r="C202" s="213" t="s">
        <v>2439</v>
      </c>
      <c r="D202" s="230">
        <v>170</v>
      </c>
      <c r="E202" s="226">
        <v>2.7E-2</v>
      </c>
      <c r="F202" s="231">
        <v>1458367.1</v>
      </c>
      <c r="G202" s="189">
        <f t="shared" si="29"/>
        <v>231.62301000000002</v>
      </c>
      <c r="H202" s="215">
        <v>141.4</v>
      </c>
      <c r="I202" s="215">
        <v>155.9</v>
      </c>
      <c r="J202" s="190">
        <f t="shared" si="30"/>
        <v>26503</v>
      </c>
      <c r="K202" s="190">
        <f t="shared" si="27"/>
        <v>27563.119999999999</v>
      </c>
      <c r="L202" s="190">
        <f t="shared" si="27"/>
        <v>28665.644799999998</v>
      </c>
      <c r="M202" s="232">
        <v>585648</v>
      </c>
      <c r="N202" s="189">
        <f t="shared" si="31"/>
        <v>93.014682352941179</v>
      </c>
      <c r="O202" s="233">
        <f t="shared" si="32"/>
        <v>169.68</v>
      </c>
      <c r="P202" s="233">
        <f t="shared" si="33"/>
        <v>187.08</v>
      </c>
      <c r="Q202" s="190">
        <f t="shared" si="34"/>
        <v>28845.600000000002</v>
      </c>
      <c r="R202" s="227">
        <f t="shared" si="28"/>
        <v>108.83899935856319</v>
      </c>
      <c r="T202" s="296">
        <f t="shared" si="35"/>
        <v>24038</v>
      </c>
    </row>
    <row r="203" spans="1:20" ht="38.25">
      <c r="A203" s="213" t="s">
        <v>2693</v>
      </c>
      <c r="B203" s="229" t="s">
        <v>2461</v>
      </c>
      <c r="C203" s="213" t="s">
        <v>2439</v>
      </c>
      <c r="D203" s="230">
        <v>11</v>
      </c>
      <c r="E203" s="226">
        <v>2.7E-2</v>
      </c>
      <c r="F203" s="231">
        <v>94364.93</v>
      </c>
      <c r="G203" s="189">
        <f t="shared" si="29"/>
        <v>231.62300999999997</v>
      </c>
      <c r="H203" s="215">
        <v>141.4</v>
      </c>
      <c r="I203" s="215">
        <v>155.9</v>
      </c>
      <c r="J203" s="190">
        <f t="shared" si="30"/>
        <v>1714.9</v>
      </c>
      <c r="K203" s="190">
        <f t="shared" si="27"/>
        <v>1783.4960000000001</v>
      </c>
      <c r="L203" s="190">
        <f t="shared" si="27"/>
        <v>1854.8358400000002</v>
      </c>
      <c r="M203" s="232">
        <v>37894.879999999997</v>
      </c>
      <c r="N203" s="189">
        <f t="shared" si="31"/>
        <v>93.014705454545464</v>
      </c>
      <c r="O203" s="233">
        <f t="shared" si="32"/>
        <v>169.68</v>
      </c>
      <c r="P203" s="233">
        <f t="shared" si="33"/>
        <v>187.08</v>
      </c>
      <c r="Q203" s="190">
        <f t="shared" si="34"/>
        <v>1866.48</v>
      </c>
      <c r="R203" s="227">
        <f t="shared" si="28"/>
        <v>108.83899935856319</v>
      </c>
      <c r="T203" s="296">
        <f t="shared" si="35"/>
        <v>1555.4</v>
      </c>
    </row>
    <row r="204" spans="1:20" ht="38.25">
      <c r="A204" s="213" t="s">
        <v>2694</v>
      </c>
      <c r="B204" s="229" t="s">
        <v>2461</v>
      </c>
      <c r="C204" s="213" t="s">
        <v>2439</v>
      </c>
      <c r="D204" s="230">
        <v>10</v>
      </c>
      <c r="E204" s="226">
        <v>2.7E-2</v>
      </c>
      <c r="F204" s="231">
        <v>85786.3</v>
      </c>
      <c r="G204" s="189">
        <f t="shared" si="29"/>
        <v>231.62301000000002</v>
      </c>
      <c r="H204" s="215">
        <v>141.4</v>
      </c>
      <c r="I204" s="215">
        <v>155.9</v>
      </c>
      <c r="J204" s="190">
        <f t="shared" si="30"/>
        <v>1559</v>
      </c>
      <c r="K204" s="190">
        <f t="shared" si="27"/>
        <v>1621.36</v>
      </c>
      <c r="L204" s="190">
        <f t="shared" si="27"/>
        <v>1686.2143999999998</v>
      </c>
      <c r="M204" s="232">
        <v>34449.879999999997</v>
      </c>
      <c r="N204" s="189">
        <f t="shared" si="31"/>
        <v>93.014676000000009</v>
      </c>
      <c r="O204" s="233">
        <f t="shared" si="32"/>
        <v>169.68</v>
      </c>
      <c r="P204" s="233">
        <f t="shared" si="33"/>
        <v>187.08</v>
      </c>
      <c r="Q204" s="190">
        <f t="shared" si="34"/>
        <v>1696.8000000000002</v>
      </c>
      <c r="R204" s="227">
        <f t="shared" si="28"/>
        <v>108.8389993585632</v>
      </c>
      <c r="T204" s="296">
        <f t="shared" si="35"/>
        <v>1414</v>
      </c>
    </row>
    <row r="205" spans="1:20" ht="38.25">
      <c r="A205" s="213" t="s">
        <v>2695</v>
      </c>
      <c r="B205" s="229" t="s">
        <v>2461</v>
      </c>
      <c r="C205" s="213" t="s">
        <v>2439</v>
      </c>
      <c r="D205" s="230">
        <v>21</v>
      </c>
      <c r="E205" s="226">
        <v>2.7E-2</v>
      </c>
      <c r="F205" s="231">
        <v>180151.23</v>
      </c>
      <c r="G205" s="189">
        <f t="shared" si="29"/>
        <v>231.62300999999999</v>
      </c>
      <c r="H205" s="215">
        <v>141.4</v>
      </c>
      <c r="I205" s="215">
        <v>155.9</v>
      </c>
      <c r="J205" s="190">
        <f t="shared" si="30"/>
        <v>3273.9</v>
      </c>
      <c r="K205" s="190">
        <f t="shared" si="27"/>
        <v>3404.8560000000002</v>
      </c>
      <c r="L205" s="190">
        <f t="shared" si="27"/>
        <v>3541.05024</v>
      </c>
      <c r="M205" s="232">
        <v>72344.759999999995</v>
      </c>
      <c r="N205" s="189">
        <f t="shared" si="31"/>
        <v>93.014691428571425</v>
      </c>
      <c r="O205" s="233">
        <f t="shared" si="32"/>
        <v>169.68</v>
      </c>
      <c r="P205" s="233">
        <f t="shared" si="33"/>
        <v>187.08</v>
      </c>
      <c r="Q205" s="190">
        <f t="shared" si="34"/>
        <v>3563.28</v>
      </c>
      <c r="R205" s="227">
        <f t="shared" si="28"/>
        <v>108.83899935856319</v>
      </c>
      <c r="T205" s="296">
        <f t="shared" si="35"/>
        <v>2969.4</v>
      </c>
    </row>
    <row r="206" spans="1:20" ht="38.25">
      <c r="A206" s="213" t="s">
        <v>2696</v>
      </c>
      <c r="B206" s="229" t="s">
        <v>2461</v>
      </c>
      <c r="C206" s="213" t="s">
        <v>2439</v>
      </c>
      <c r="D206" s="230">
        <v>22</v>
      </c>
      <c r="E206" s="226">
        <v>2.7E-2</v>
      </c>
      <c r="F206" s="231">
        <v>188729.86</v>
      </c>
      <c r="G206" s="189">
        <f t="shared" si="29"/>
        <v>231.62300999999997</v>
      </c>
      <c r="H206" s="215">
        <v>141.4</v>
      </c>
      <c r="I206" s="215">
        <v>155.9</v>
      </c>
      <c r="J206" s="190">
        <f t="shared" si="30"/>
        <v>3429.8</v>
      </c>
      <c r="K206" s="190">
        <f t="shared" si="27"/>
        <v>3566.9920000000002</v>
      </c>
      <c r="L206" s="190">
        <f t="shared" si="27"/>
        <v>3709.6716800000004</v>
      </c>
      <c r="M206" s="232">
        <v>75789.740000000005</v>
      </c>
      <c r="N206" s="189">
        <f t="shared" si="31"/>
        <v>93.014680909090927</v>
      </c>
      <c r="O206" s="233">
        <f t="shared" si="32"/>
        <v>169.68</v>
      </c>
      <c r="P206" s="233">
        <f t="shared" si="33"/>
        <v>187.08</v>
      </c>
      <c r="Q206" s="190">
        <f t="shared" si="34"/>
        <v>3732.96</v>
      </c>
      <c r="R206" s="227">
        <f t="shared" si="28"/>
        <v>108.83899935856319</v>
      </c>
      <c r="T206" s="296">
        <f t="shared" si="35"/>
        <v>3110.8</v>
      </c>
    </row>
    <row r="207" spans="1:20" ht="38.25">
      <c r="A207" s="213" t="s">
        <v>2697</v>
      </c>
      <c r="B207" s="229" t="s">
        <v>2461</v>
      </c>
      <c r="C207" s="213" t="s">
        <v>2439</v>
      </c>
      <c r="D207" s="230">
        <v>10</v>
      </c>
      <c r="E207" s="226">
        <v>2.7E-2</v>
      </c>
      <c r="F207" s="231">
        <v>85786.3</v>
      </c>
      <c r="G207" s="189">
        <f t="shared" si="29"/>
        <v>231.62301000000002</v>
      </c>
      <c r="H207" s="215">
        <v>141.4</v>
      </c>
      <c r="I207" s="215">
        <v>155.9</v>
      </c>
      <c r="J207" s="190">
        <f t="shared" si="30"/>
        <v>1559</v>
      </c>
      <c r="K207" s="190">
        <f t="shared" si="27"/>
        <v>1621.36</v>
      </c>
      <c r="L207" s="190">
        <f t="shared" si="27"/>
        <v>1686.2143999999998</v>
      </c>
      <c r="M207" s="232">
        <v>34449.879999999997</v>
      </c>
      <c r="N207" s="189">
        <f t="shared" si="31"/>
        <v>93.014676000000009</v>
      </c>
      <c r="O207" s="233">
        <f t="shared" si="32"/>
        <v>169.68</v>
      </c>
      <c r="P207" s="233">
        <f t="shared" si="33"/>
        <v>187.08</v>
      </c>
      <c r="Q207" s="190">
        <f t="shared" si="34"/>
        <v>1696.8000000000002</v>
      </c>
      <c r="R207" s="227">
        <f t="shared" si="28"/>
        <v>108.8389993585632</v>
      </c>
      <c r="T207" s="296">
        <f t="shared" si="35"/>
        <v>1414</v>
      </c>
    </row>
    <row r="208" spans="1:20" ht="38.25">
      <c r="A208" s="213" t="s">
        <v>2698</v>
      </c>
      <c r="B208" s="229" t="s">
        <v>2449</v>
      </c>
      <c r="C208" s="213" t="s">
        <v>2439</v>
      </c>
      <c r="D208" s="230">
        <v>21</v>
      </c>
      <c r="E208" s="226">
        <v>2.7E-2</v>
      </c>
      <c r="F208" s="231">
        <v>128372.37</v>
      </c>
      <c r="G208" s="189">
        <f t="shared" si="29"/>
        <v>165.05018999999999</v>
      </c>
      <c r="H208" s="215">
        <v>141.4</v>
      </c>
      <c r="I208" s="215">
        <v>155.9</v>
      </c>
      <c r="J208" s="190">
        <f t="shared" si="30"/>
        <v>3273.9</v>
      </c>
      <c r="K208" s="190">
        <f t="shared" si="27"/>
        <v>3404.8560000000002</v>
      </c>
      <c r="L208" s="190">
        <f t="shared" si="27"/>
        <v>3541.05024</v>
      </c>
      <c r="M208" s="232">
        <v>81397.52</v>
      </c>
      <c r="N208" s="189">
        <f t="shared" si="31"/>
        <v>104.65395428571431</v>
      </c>
      <c r="O208" s="233">
        <f t="shared" si="32"/>
        <v>169.68</v>
      </c>
      <c r="P208" s="233">
        <f t="shared" si="33"/>
        <v>187.08</v>
      </c>
      <c r="Q208" s="190">
        <f t="shared" si="34"/>
        <v>3563.28</v>
      </c>
      <c r="R208" s="227">
        <f t="shared" si="28"/>
        <v>108.83899935856319</v>
      </c>
      <c r="T208" s="296">
        <f t="shared" si="35"/>
        <v>2969.4</v>
      </c>
    </row>
    <row r="209" spans="1:20" ht="38.25">
      <c r="A209" s="213" t="s">
        <v>2699</v>
      </c>
      <c r="B209" s="229" t="s">
        <v>2700</v>
      </c>
      <c r="C209" s="213" t="s">
        <v>2439</v>
      </c>
      <c r="D209" s="230">
        <v>1292</v>
      </c>
      <c r="E209" s="226">
        <v>2.7E-2</v>
      </c>
      <c r="F209" s="231">
        <v>7897957.2400000002</v>
      </c>
      <c r="G209" s="189">
        <f t="shared" si="29"/>
        <v>165.05019000000001</v>
      </c>
      <c r="H209" s="215">
        <v>141.4</v>
      </c>
      <c r="I209" s="215">
        <v>155.9</v>
      </c>
      <c r="J209" s="190">
        <f t="shared" si="30"/>
        <v>201422.80000000002</v>
      </c>
      <c r="K209" s="190">
        <f t="shared" si="27"/>
        <v>209479.71200000003</v>
      </c>
      <c r="L209" s="190">
        <f t="shared" si="27"/>
        <v>217858.90048000004</v>
      </c>
      <c r="M209" s="232">
        <v>5007885.0599999996</v>
      </c>
      <c r="N209" s="189">
        <f t="shared" si="31"/>
        <v>104.65394475232199</v>
      </c>
      <c r="O209" s="233">
        <f t="shared" si="32"/>
        <v>169.68</v>
      </c>
      <c r="P209" s="233">
        <f t="shared" si="33"/>
        <v>187.08</v>
      </c>
      <c r="Q209" s="190">
        <f t="shared" si="34"/>
        <v>219226.56</v>
      </c>
      <c r="R209" s="227">
        <f t="shared" si="28"/>
        <v>108.83899935856316</v>
      </c>
      <c r="T209" s="296">
        <f t="shared" si="35"/>
        <v>182688.80000000002</v>
      </c>
    </row>
    <row r="210" spans="1:20" ht="63.75">
      <c r="A210" s="213" t="s">
        <v>2701</v>
      </c>
      <c r="B210" s="229" t="s">
        <v>2455</v>
      </c>
      <c r="C210" s="213" t="s">
        <v>2439</v>
      </c>
      <c r="D210" s="230">
        <v>40</v>
      </c>
      <c r="E210" s="226">
        <v>2.7E-2</v>
      </c>
      <c r="F210" s="231">
        <v>244518.8</v>
      </c>
      <c r="G210" s="189">
        <f t="shared" si="29"/>
        <v>165.05018999999999</v>
      </c>
      <c r="H210" s="215">
        <v>141.4</v>
      </c>
      <c r="I210" s="215">
        <v>155.9</v>
      </c>
      <c r="J210" s="190">
        <f t="shared" si="30"/>
        <v>6236</v>
      </c>
      <c r="K210" s="190">
        <f t="shared" si="27"/>
        <v>6485.44</v>
      </c>
      <c r="L210" s="190">
        <f t="shared" si="27"/>
        <v>6744.8575999999994</v>
      </c>
      <c r="M210" s="232">
        <v>155042.89000000001</v>
      </c>
      <c r="N210" s="189">
        <f t="shared" si="31"/>
        <v>104.65395075000001</v>
      </c>
      <c r="O210" s="233">
        <f t="shared" si="32"/>
        <v>169.68</v>
      </c>
      <c r="P210" s="233">
        <f t="shared" si="33"/>
        <v>187.08</v>
      </c>
      <c r="Q210" s="190">
        <f t="shared" si="34"/>
        <v>6787.2000000000007</v>
      </c>
      <c r="R210" s="227">
        <f t="shared" si="28"/>
        <v>108.8389993585632</v>
      </c>
      <c r="T210" s="296">
        <f t="shared" si="35"/>
        <v>5656</v>
      </c>
    </row>
    <row r="211" spans="1:20" ht="63.75">
      <c r="A211" s="213" t="s">
        <v>2702</v>
      </c>
      <c r="B211" s="229" t="s">
        <v>2455</v>
      </c>
      <c r="C211" s="213" t="s">
        <v>2439</v>
      </c>
      <c r="D211" s="230">
        <v>12</v>
      </c>
      <c r="E211" s="226">
        <v>2.7E-2</v>
      </c>
      <c r="F211" s="231">
        <v>73355.64</v>
      </c>
      <c r="G211" s="189">
        <f t="shared" si="29"/>
        <v>165.05019000000001</v>
      </c>
      <c r="H211" s="215">
        <v>141.4</v>
      </c>
      <c r="I211" s="215">
        <v>155.9</v>
      </c>
      <c r="J211" s="190">
        <f t="shared" si="30"/>
        <v>1870.8000000000002</v>
      </c>
      <c r="K211" s="190">
        <f t="shared" si="27"/>
        <v>1945.6320000000003</v>
      </c>
      <c r="L211" s="190">
        <f t="shared" si="27"/>
        <v>2023.4572800000003</v>
      </c>
      <c r="M211" s="232">
        <v>46512.87</v>
      </c>
      <c r="N211" s="189">
        <f t="shared" si="31"/>
        <v>104.6539575</v>
      </c>
      <c r="O211" s="233">
        <f t="shared" si="32"/>
        <v>169.68</v>
      </c>
      <c r="P211" s="233">
        <f t="shared" si="33"/>
        <v>187.08</v>
      </c>
      <c r="Q211" s="190">
        <f t="shared" si="34"/>
        <v>2036.16</v>
      </c>
      <c r="R211" s="227">
        <f t="shared" si="28"/>
        <v>108.83899935856319</v>
      </c>
      <c r="T211" s="296">
        <f t="shared" si="35"/>
        <v>1696.8000000000002</v>
      </c>
    </row>
    <row r="212" spans="1:20" ht="38.25">
      <c r="A212" s="213" t="s">
        <v>2703</v>
      </c>
      <c r="B212" s="229" t="s">
        <v>2704</v>
      </c>
      <c r="C212" s="213" t="s">
        <v>2439</v>
      </c>
      <c r="D212" s="230">
        <v>750</v>
      </c>
      <c r="E212" s="226">
        <v>2.7E-2</v>
      </c>
      <c r="F212" s="231">
        <v>3143430</v>
      </c>
      <c r="G212" s="189">
        <f t="shared" si="29"/>
        <v>113.16348000000001</v>
      </c>
      <c r="H212" s="215">
        <v>141.4</v>
      </c>
      <c r="I212" s="215">
        <v>155.9</v>
      </c>
      <c r="J212" s="190">
        <f t="shared" si="30"/>
        <v>106050</v>
      </c>
      <c r="K212" s="190">
        <f t="shared" ref="K212:L275" si="36">SUM(J212,J212*4%)</f>
        <v>110292</v>
      </c>
      <c r="L212" s="190">
        <f t="shared" si="36"/>
        <v>114703.67999999999</v>
      </c>
      <c r="M212" s="232">
        <v>3164508.41</v>
      </c>
      <c r="N212" s="189">
        <f t="shared" si="31"/>
        <v>113.92230276000001</v>
      </c>
      <c r="O212" s="233">
        <f t="shared" si="32"/>
        <v>169.68</v>
      </c>
      <c r="P212" s="233">
        <f t="shared" si="33"/>
        <v>187.08</v>
      </c>
      <c r="Q212" s="190">
        <f t="shared" si="34"/>
        <v>127260</v>
      </c>
      <c r="R212" s="227">
        <f t="shared" si="28"/>
        <v>120</v>
      </c>
      <c r="T212" s="296">
        <f t="shared" si="35"/>
        <v>106050</v>
      </c>
    </row>
    <row r="213" spans="1:20" ht="51">
      <c r="A213" s="213" t="s">
        <v>2705</v>
      </c>
      <c r="B213" s="229" t="s">
        <v>2706</v>
      </c>
      <c r="C213" s="213" t="s">
        <v>2439</v>
      </c>
      <c r="D213" s="230">
        <v>28</v>
      </c>
      <c r="E213" s="226">
        <v>2.7E-2</v>
      </c>
      <c r="F213" s="231">
        <v>168305.76</v>
      </c>
      <c r="G213" s="189">
        <f t="shared" si="29"/>
        <v>162.29484000000002</v>
      </c>
      <c r="H213" s="215">
        <v>141.4</v>
      </c>
      <c r="I213" s="215">
        <v>155.9</v>
      </c>
      <c r="J213" s="190">
        <f t="shared" si="30"/>
        <v>4365.2</v>
      </c>
      <c r="K213" s="190">
        <f t="shared" si="36"/>
        <v>4539.808</v>
      </c>
      <c r="L213" s="190">
        <f t="shared" si="36"/>
        <v>4721.4003199999997</v>
      </c>
      <c r="M213" s="232">
        <v>59335.41</v>
      </c>
      <c r="N213" s="189">
        <f t="shared" si="31"/>
        <v>57.216288214285726</v>
      </c>
      <c r="O213" s="233">
        <f t="shared" si="32"/>
        <v>169.68</v>
      </c>
      <c r="P213" s="233">
        <f t="shared" si="33"/>
        <v>187.08</v>
      </c>
      <c r="Q213" s="190">
        <f t="shared" si="34"/>
        <v>4751.04</v>
      </c>
      <c r="R213" s="227">
        <f t="shared" si="28"/>
        <v>108.83899935856319</v>
      </c>
      <c r="T213" s="296">
        <f t="shared" si="35"/>
        <v>3959.2000000000003</v>
      </c>
    </row>
    <row r="214" spans="1:20" ht="76.5">
      <c r="A214" s="213" t="s">
        <v>2707</v>
      </c>
      <c r="B214" s="229" t="s">
        <v>2708</v>
      </c>
      <c r="C214" s="213" t="s">
        <v>2439</v>
      </c>
      <c r="D214" s="230">
        <v>48</v>
      </c>
      <c r="E214" s="226">
        <v>2.7E-2</v>
      </c>
      <c r="F214" s="231">
        <v>288524.15999999997</v>
      </c>
      <c r="G214" s="189">
        <f t="shared" si="29"/>
        <v>162.29483999999999</v>
      </c>
      <c r="H214" s="215">
        <v>141.4</v>
      </c>
      <c r="I214" s="215">
        <v>155.9</v>
      </c>
      <c r="J214" s="190">
        <f t="shared" si="30"/>
        <v>7483.2000000000007</v>
      </c>
      <c r="K214" s="190">
        <f t="shared" si="36"/>
        <v>7782.5280000000012</v>
      </c>
      <c r="L214" s="190">
        <f t="shared" si="36"/>
        <v>8093.8291200000012</v>
      </c>
      <c r="M214" s="232">
        <v>101717.84</v>
      </c>
      <c r="N214" s="189">
        <f t="shared" si="31"/>
        <v>57.216285000000006</v>
      </c>
      <c r="O214" s="233">
        <f t="shared" si="32"/>
        <v>169.68</v>
      </c>
      <c r="P214" s="233">
        <f t="shared" si="33"/>
        <v>187.08</v>
      </c>
      <c r="Q214" s="190">
        <f t="shared" si="34"/>
        <v>8144.64</v>
      </c>
      <c r="R214" s="227">
        <f t="shared" si="28"/>
        <v>108.83899935856319</v>
      </c>
      <c r="T214" s="296">
        <f t="shared" si="35"/>
        <v>6787.2000000000007</v>
      </c>
    </row>
    <row r="215" spans="1:20" ht="38.25">
      <c r="A215" s="213" t="s">
        <v>2709</v>
      </c>
      <c r="B215" s="229" t="s">
        <v>2710</v>
      </c>
      <c r="C215" s="213" t="s">
        <v>2439</v>
      </c>
      <c r="D215" s="230">
        <v>29</v>
      </c>
      <c r="E215" s="226">
        <v>2.7E-2</v>
      </c>
      <c r="F215" s="231">
        <v>174316.68</v>
      </c>
      <c r="G215" s="189">
        <f t="shared" si="29"/>
        <v>162.29483999999999</v>
      </c>
      <c r="H215" s="215">
        <v>141.4</v>
      </c>
      <c r="I215" s="215">
        <v>155.9</v>
      </c>
      <c r="J215" s="190">
        <f t="shared" si="30"/>
        <v>4521.1000000000004</v>
      </c>
      <c r="K215" s="190">
        <f t="shared" si="36"/>
        <v>4701.9440000000004</v>
      </c>
      <c r="L215" s="190">
        <f t="shared" si="36"/>
        <v>4890.0217600000005</v>
      </c>
      <c r="M215" s="232">
        <v>61454.53</v>
      </c>
      <c r="N215" s="189">
        <f t="shared" si="31"/>
        <v>57.216286551724139</v>
      </c>
      <c r="O215" s="233">
        <f t="shared" si="32"/>
        <v>169.68</v>
      </c>
      <c r="P215" s="233">
        <f t="shared" si="33"/>
        <v>187.08</v>
      </c>
      <c r="Q215" s="190">
        <f t="shared" si="34"/>
        <v>4920.72</v>
      </c>
      <c r="R215" s="227">
        <f t="shared" si="28"/>
        <v>108.83899935856319</v>
      </c>
      <c r="T215" s="296">
        <f t="shared" si="35"/>
        <v>4100.6000000000004</v>
      </c>
    </row>
    <row r="216" spans="1:20" ht="38.25">
      <c r="A216" s="213" t="s">
        <v>2711</v>
      </c>
      <c r="B216" s="229" t="s">
        <v>2712</v>
      </c>
      <c r="C216" s="213" t="s">
        <v>2439</v>
      </c>
      <c r="D216" s="230">
        <v>28</v>
      </c>
      <c r="E216" s="226">
        <v>2.7E-2</v>
      </c>
      <c r="F216" s="231">
        <v>168305.76</v>
      </c>
      <c r="G216" s="189">
        <f t="shared" si="29"/>
        <v>162.29484000000002</v>
      </c>
      <c r="H216" s="215">
        <v>141.4</v>
      </c>
      <c r="I216" s="215">
        <v>155.9</v>
      </c>
      <c r="J216" s="190">
        <f t="shared" si="30"/>
        <v>4365.2</v>
      </c>
      <c r="K216" s="190">
        <f t="shared" si="36"/>
        <v>4539.808</v>
      </c>
      <c r="L216" s="190">
        <f t="shared" si="36"/>
        <v>4721.4003199999997</v>
      </c>
      <c r="M216" s="232">
        <v>59335.41</v>
      </c>
      <c r="N216" s="189">
        <f t="shared" si="31"/>
        <v>57.216288214285726</v>
      </c>
      <c r="O216" s="233">
        <f t="shared" si="32"/>
        <v>169.68</v>
      </c>
      <c r="P216" s="233">
        <f t="shared" si="33"/>
        <v>187.08</v>
      </c>
      <c r="Q216" s="190">
        <f t="shared" si="34"/>
        <v>4751.04</v>
      </c>
      <c r="R216" s="227">
        <f t="shared" si="28"/>
        <v>108.83899935856319</v>
      </c>
      <c r="T216" s="296">
        <f t="shared" si="35"/>
        <v>3959.2000000000003</v>
      </c>
    </row>
    <row r="217" spans="1:20" ht="51">
      <c r="A217" s="213" t="s">
        <v>2713</v>
      </c>
      <c r="B217" s="229" t="s">
        <v>2714</v>
      </c>
      <c r="C217" s="213" t="s">
        <v>2439</v>
      </c>
      <c r="D217" s="230">
        <v>135</v>
      </c>
      <c r="E217" s="226">
        <v>2.7E-2</v>
      </c>
      <c r="F217" s="231">
        <v>811474.2</v>
      </c>
      <c r="G217" s="189">
        <f t="shared" si="29"/>
        <v>162.29483999999997</v>
      </c>
      <c r="H217" s="215">
        <v>141.4</v>
      </c>
      <c r="I217" s="215">
        <v>155.9</v>
      </c>
      <c r="J217" s="190">
        <f t="shared" si="30"/>
        <v>21046.5</v>
      </c>
      <c r="K217" s="190">
        <f t="shared" si="36"/>
        <v>21888.36</v>
      </c>
      <c r="L217" s="190">
        <f t="shared" si="36"/>
        <v>22763.894400000001</v>
      </c>
      <c r="M217" s="232">
        <v>286081.43</v>
      </c>
      <c r="N217" s="189">
        <f t="shared" si="31"/>
        <v>57.216286000000004</v>
      </c>
      <c r="O217" s="233">
        <f t="shared" si="32"/>
        <v>169.68</v>
      </c>
      <c r="P217" s="233">
        <f t="shared" si="33"/>
        <v>187.08</v>
      </c>
      <c r="Q217" s="190">
        <f t="shared" si="34"/>
        <v>22906.799999999999</v>
      </c>
      <c r="R217" s="227">
        <f t="shared" si="28"/>
        <v>108.83899935856319</v>
      </c>
      <c r="T217" s="296">
        <f t="shared" si="35"/>
        <v>19089</v>
      </c>
    </row>
    <row r="218" spans="1:20" ht="51">
      <c r="A218" s="213" t="s">
        <v>2715</v>
      </c>
      <c r="B218" s="229" t="s">
        <v>2714</v>
      </c>
      <c r="C218" s="213" t="s">
        <v>2439</v>
      </c>
      <c r="D218" s="230">
        <v>15</v>
      </c>
      <c r="E218" s="226">
        <v>2.7E-2</v>
      </c>
      <c r="F218" s="231">
        <v>90163.8</v>
      </c>
      <c r="G218" s="189">
        <f t="shared" si="29"/>
        <v>162.29483999999999</v>
      </c>
      <c r="H218" s="215">
        <v>141.4</v>
      </c>
      <c r="I218" s="215">
        <v>155.9</v>
      </c>
      <c r="J218" s="190">
        <f t="shared" si="30"/>
        <v>2338.5</v>
      </c>
      <c r="K218" s="190">
        <f t="shared" si="36"/>
        <v>2432.04</v>
      </c>
      <c r="L218" s="190">
        <f t="shared" si="36"/>
        <v>2529.3215999999998</v>
      </c>
      <c r="M218" s="232">
        <v>31786.83</v>
      </c>
      <c r="N218" s="189">
        <f t="shared" si="31"/>
        <v>57.216294000000012</v>
      </c>
      <c r="O218" s="233">
        <f t="shared" si="32"/>
        <v>169.68</v>
      </c>
      <c r="P218" s="233">
        <f t="shared" si="33"/>
        <v>187.08</v>
      </c>
      <c r="Q218" s="190">
        <f t="shared" si="34"/>
        <v>2545.2000000000003</v>
      </c>
      <c r="R218" s="227">
        <f t="shared" si="28"/>
        <v>108.8389993585632</v>
      </c>
      <c r="T218" s="296">
        <f t="shared" si="35"/>
        <v>2121</v>
      </c>
    </row>
    <row r="219" spans="1:20" ht="89.25">
      <c r="A219" s="213" t="s">
        <v>2716</v>
      </c>
      <c r="B219" s="229" t="s">
        <v>2717</v>
      </c>
      <c r="C219" s="213" t="s">
        <v>2439</v>
      </c>
      <c r="D219" s="230">
        <v>48</v>
      </c>
      <c r="E219" s="226">
        <v>2.7E-2</v>
      </c>
      <c r="F219" s="231">
        <v>288524.15999999997</v>
      </c>
      <c r="G219" s="189">
        <f t="shared" si="29"/>
        <v>162.29483999999999</v>
      </c>
      <c r="H219" s="215">
        <v>141.4</v>
      </c>
      <c r="I219" s="215">
        <v>155.9</v>
      </c>
      <c r="J219" s="190">
        <f t="shared" si="30"/>
        <v>7483.2000000000007</v>
      </c>
      <c r="K219" s="190">
        <f t="shared" si="36"/>
        <v>7782.5280000000012</v>
      </c>
      <c r="L219" s="190">
        <f t="shared" si="36"/>
        <v>8093.8291200000012</v>
      </c>
      <c r="M219" s="232">
        <v>101717.84</v>
      </c>
      <c r="N219" s="189">
        <f t="shared" si="31"/>
        <v>57.216285000000006</v>
      </c>
      <c r="O219" s="233">
        <f t="shared" si="32"/>
        <v>169.68</v>
      </c>
      <c r="P219" s="233">
        <f t="shared" si="33"/>
        <v>187.08</v>
      </c>
      <c r="Q219" s="190">
        <f t="shared" si="34"/>
        <v>8144.64</v>
      </c>
      <c r="R219" s="227">
        <f t="shared" si="28"/>
        <v>108.83899935856319</v>
      </c>
      <c r="T219" s="296">
        <f t="shared" si="35"/>
        <v>6787.2000000000007</v>
      </c>
    </row>
    <row r="220" spans="1:20" ht="25.5">
      <c r="A220" s="213" t="s">
        <v>2718</v>
      </c>
      <c r="B220" s="229" t="s">
        <v>2570</v>
      </c>
      <c r="C220" s="213" t="s">
        <v>2439</v>
      </c>
      <c r="D220" s="230">
        <v>20680</v>
      </c>
      <c r="E220" s="226">
        <v>2.7E-2</v>
      </c>
      <c r="F220" s="231">
        <v>156928112</v>
      </c>
      <c r="G220" s="189">
        <f t="shared" si="29"/>
        <v>204.88680000000002</v>
      </c>
      <c r="H220" s="215">
        <v>141.4</v>
      </c>
      <c r="I220" s="215">
        <v>155.9</v>
      </c>
      <c r="J220" s="190">
        <f t="shared" si="30"/>
        <v>3224012</v>
      </c>
      <c r="K220" s="190">
        <f t="shared" si="36"/>
        <v>3352972.48</v>
      </c>
      <c r="L220" s="190">
        <f t="shared" si="36"/>
        <v>3487091.3791999999</v>
      </c>
      <c r="M220" s="232">
        <v>53150536.119999997</v>
      </c>
      <c r="N220" s="189">
        <f t="shared" si="31"/>
        <v>69.393833425531923</v>
      </c>
      <c r="O220" s="233">
        <f t="shared" si="32"/>
        <v>169.68</v>
      </c>
      <c r="P220" s="233">
        <f t="shared" si="33"/>
        <v>187.08</v>
      </c>
      <c r="Q220" s="190">
        <f t="shared" si="34"/>
        <v>3508982.4000000004</v>
      </c>
      <c r="R220" s="227">
        <f t="shared" si="28"/>
        <v>108.83899935856319</v>
      </c>
      <c r="T220" s="296">
        <f t="shared" si="35"/>
        <v>2924152</v>
      </c>
    </row>
    <row r="221" spans="1:20" ht="38.25">
      <c r="A221" s="213" t="s">
        <v>2719</v>
      </c>
      <c r="B221" s="229" t="s">
        <v>2720</v>
      </c>
      <c r="C221" s="213" t="s">
        <v>2439</v>
      </c>
      <c r="D221" s="230">
        <v>10</v>
      </c>
      <c r="E221" s="226">
        <v>2.7E-2</v>
      </c>
      <c r="F221" s="231">
        <v>60109.2</v>
      </c>
      <c r="G221" s="189">
        <f t="shared" si="29"/>
        <v>162.29483999999999</v>
      </c>
      <c r="H221" s="215">
        <v>141.4</v>
      </c>
      <c r="I221" s="215">
        <v>155.9</v>
      </c>
      <c r="J221" s="190">
        <f t="shared" si="30"/>
        <v>1559</v>
      </c>
      <c r="K221" s="190">
        <f t="shared" si="36"/>
        <v>1621.36</v>
      </c>
      <c r="L221" s="190">
        <f t="shared" si="36"/>
        <v>1686.2143999999998</v>
      </c>
      <c r="M221" s="232">
        <v>21191.21</v>
      </c>
      <c r="N221" s="189">
        <f t="shared" si="31"/>
        <v>57.216267000000002</v>
      </c>
      <c r="O221" s="233">
        <f t="shared" si="32"/>
        <v>169.68</v>
      </c>
      <c r="P221" s="233">
        <f t="shared" si="33"/>
        <v>187.08</v>
      </c>
      <c r="Q221" s="190">
        <f t="shared" si="34"/>
        <v>1696.8000000000002</v>
      </c>
      <c r="R221" s="227">
        <f t="shared" si="28"/>
        <v>108.8389993585632</v>
      </c>
      <c r="T221" s="296">
        <f t="shared" si="35"/>
        <v>1414</v>
      </c>
    </row>
    <row r="222" spans="1:20" ht="51">
      <c r="A222" s="213" t="s">
        <v>2721</v>
      </c>
      <c r="B222" s="229" t="s">
        <v>2714</v>
      </c>
      <c r="C222" s="213" t="s">
        <v>2439</v>
      </c>
      <c r="D222" s="230">
        <v>19</v>
      </c>
      <c r="E222" s="226">
        <v>2.7E-2</v>
      </c>
      <c r="F222" s="231">
        <v>114207.48</v>
      </c>
      <c r="G222" s="189">
        <f t="shared" si="29"/>
        <v>162.29483999999999</v>
      </c>
      <c r="H222" s="215">
        <v>141.4</v>
      </c>
      <c r="I222" s="215">
        <v>155.9</v>
      </c>
      <c r="J222" s="190">
        <f t="shared" si="30"/>
        <v>2962.1</v>
      </c>
      <c r="K222" s="190">
        <f t="shared" si="36"/>
        <v>3080.5839999999998</v>
      </c>
      <c r="L222" s="190">
        <f t="shared" si="36"/>
        <v>3203.8073599999998</v>
      </c>
      <c r="M222" s="232">
        <v>40263.32</v>
      </c>
      <c r="N222" s="189">
        <f t="shared" si="31"/>
        <v>57.216296842105272</v>
      </c>
      <c r="O222" s="233">
        <f t="shared" si="32"/>
        <v>169.68</v>
      </c>
      <c r="P222" s="233">
        <f t="shared" si="33"/>
        <v>187.08</v>
      </c>
      <c r="Q222" s="190">
        <f t="shared" si="34"/>
        <v>3223.92</v>
      </c>
      <c r="R222" s="227">
        <f t="shared" si="28"/>
        <v>108.83899935856319</v>
      </c>
      <c r="T222" s="296">
        <f t="shared" si="35"/>
        <v>2686.6</v>
      </c>
    </row>
    <row r="223" spans="1:20" ht="38.25">
      <c r="A223" s="213" t="s">
        <v>2722</v>
      </c>
      <c r="B223" s="229" t="s">
        <v>2723</v>
      </c>
      <c r="C223" s="213" t="s">
        <v>2439</v>
      </c>
      <c r="D223" s="230">
        <v>28</v>
      </c>
      <c r="E223" s="226">
        <v>2.7E-2</v>
      </c>
      <c r="F223" s="231">
        <v>168305.76</v>
      </c>
      <c r="G223" s="189">
        <f t="shared" si="29"/>
        <v>162.29484000000002</v>
      </c>
      <c r="H223" s="215">
        <v>141.4</v>
      </c>
      <c r="I223" s="215">
        <v>155.9</v>
      </c>
      <c r="J223" s="190">
        <f t="shared" si="30"/>
        <v>4365.2</v>
      </c>
      <c r="K223" s="190">
        <f t="shared" si="36"/>
        <v>4539.808</v>
      </c>
      <c r="L223" s="190">
        <f t="shared" si="36"/>
        <v>4721.4003199999997</v>
      </c>
      <c r="M223" s="232">
        <v>59335.41</v>
      </c>
      <c r="N223" s="189">
        <f t="shared" si="31"/>
        <v>57.216288214285726</v>
      </c>
      <c r="O223" s="233">
        <f t="shared" si="32"/>
        <v>169.68</v>
      </c>
      <c r="P223" s="233">
        <f t="shared" si="33"/>
        <v>187.08</v>
      </c>
      <c r="Q223" s="190">
        <f t="shared" si="34"/>
        <v>4751.04</v>
      </c>
      <c r="R223" s="227">
        <f t="shared" si="28"/>
        <v>108.83899935856319</v>
      </c>
      <c r="T223" s="296">
        <f t="shared" si="35"/>
        <v>3959.2000000000003</v>
      </c>
    </row>
    <row r="224" spans="1:20" ht="38.25">
      <c r="A224" s="213" t="s">
        <v>2724</v>
      </c>
      <c r="B224" s="229" t="s">
        <v>2723</v>
      </c>
      <c r="C224" s="213" t="s">
        <v>2439</v>
      </c>
      <c r="D224" s="230">
        <v>30</v>
      </c>
      <c r="E224" s="226">
        <v>2.7E-2</v>
      </c>
      <c r="F224" s="231">
        <v>180327.6</v>
      </c>
      <c r="G224" s="189">
        <f t="shared" si="29"/>
        <v>162.29483999999999</v>
      </c>
      <c r="H224" s="215">
        <v>141.4</v>
      </c>
      <c r="I224" s="215">
        <v>155.9</v>
      </c>
      <c r="J224" s="190">
        <f t="shared" si="30"/>
        <v>4677</v>
      </c>
      <c r="K224" s="190">
        <f t="shared" si="36"/>
        <v>4864.08</v>
      </c>
      <c r="L224" s="190">
        <f t="shared" si="36"/>
        <v>5058.6431999999995</v>
      </c>
      <c r="M224" s="232">
        <v>63573.65</v>
      </c>
      <c r="N224" s="189">
        <f t="shared" si="31"/>
        <v>57.216285000000006</v>
      </c>
      <c r="O224" s="233">
        <f t="shared" si="32"/>
        <v>169.68</v>
      </c>
      <c r="P224" s="233">
        <f t="shared" si="33"/>
        <v>187.08</v>
      </c>
      <c r="Q224" s="190">
        <f t="shared" si="34"/>
        <v>5090.4000000000005</v>
      </c>
      <c r="R224" s="227">
        <f t="shared" si="28"/>
        <v>108.8389993585632</v>
      </c>
      <c r="T224" s="296">
        <f t="shared" si="35"/>
        <v>4242</v>
      </c>
    </row>
    <row r="225" spans="1:20" ht="51">
      <c r="A225" s="213" t="s">
        <v>2725</v>
      </c>
      <c r="B225" s="229" t="s">
        <v>2726</v>
      </c>
      <c r="C225" s="213" t="s">
        <v>2439</v>
      </c>
      <c r="D225" s="230">
        <v>33</v>
      </c>
      <c r="E225" s="226">
        <v>2.7E-2</v>
      </c>
      <c r="F225" s="231">
        <v>198360.36</v>
      </c>
      <c r="G225" s="189">
        <f t="shared" si="29"/>
        <v>162.29483999999999</v>
      </c>
      <c r="H225" s="215">
        <v>141.4</v>
      </c>
      <c r="I225" s="215">
        <v>155.9</v>
      </c>
      <c r="J225" s="190">
        <f t="shared" si="30"/>
        <v>5144.7</v>
      </c>
      <c r="K225" s="190">
        <f t="shared" si="36"/>
        <v>5350.4879999999994</v>
      </c>
      <c r="L225" s="190">
        <f t="shared" si="36"/>
        <v>5564.5075199999992</v>
      </c>
      <c r="M225" s="232">
        <v>69931.02</v>
      </c>
      <c r="N225" s="189">
        <f t="shared" si="31"/>
        <v>57.2162890909091</v>
      </c>
      <c r="O225" s="233">
        <f t="shared" si="32"/>
        <v>169.68</v>
      </c>
      <c r="P225" s="233">
        <f t="shared" si="33"/>
        <v>187.08</v>
      </c>
      <c r="Q225" s="190">
        <f t="shared" si="34"/>
        <v>5599.4400000000005</v>
      </c>
      <c r="R225" s="227">
        <f t="shared" si="28"/>
        <v>108.8389993585632</v>
      </c>
      <c r="T225" s="296">
        <f t="shared" si="35"/>
        <v>4666.2</v>
      </c>
    </row>
    <row r="226" spans="1:20" ht="51">
      <c r="A226" s="213" t="s">
        <v>2727</v>
      </c>
      <c r="B226" s="229" t="s">
        <v>2728</v>
      </c>
      <c r="C226" s="213" t="s">
        <v>2439</v>
      </c>
      <c r="D226" s="230">
        <v>28</v>
      </c>
      <c r="E226" s="226">
        <v>2.7E-2</v>
      </c>
      <c r="F226" s="231">
        <v>168305.76</v>
      </c>
      <c r="G226" s="189">
        <f t="shared" si="29"/>
        <v>162.29484000000002</v>
      </c>
      <c r="H226" s="215">
        <v>141.4</v>
      </c>
      <c r="I226" s="215">
        <v>155.9</v>
      </c>
      <c r="J226" s="190">
        <f t="shared" si="30"/>
        <v>4365.2</v>
      </c>
      <c r="K226" s="190">
        <f t="shared" si="36"/>
        <v>4539.808</v>
      </c>
      <c r="L226" s="190">
        <f t="shared" si="36"/>
        <v>4721.4003199999997</v>
      </c>
      <c r="M226" s="232">
        <v>59335.41</v>
      </c>
      <c r="N226" s="189">
        <f t="shared" si="31"/>
        <v>57.216288214285726</v>
      </c>
      <c r="O226" s="233">
        <f t="shared" si="32"/>
        <v>169.68</v>
      </c>
      <c r="P226" s="233">
        <f t="shared" si="33"/>
        <v>187.08</v>
      </c>
      <c r="Q226" s="190">
        <f t="shared" si="34"/>
        <v>4751.04</v>
      </c>
      <c r="R226" s="227">
        <f t="shared" si="28"/>
        <v>108.83899935856319</v>
      </c>
      <c r="T226" s="296">
        <f t="shared" si="35"/>
        <v>3959.2000000000003</v>
      </c>
    </row>
    <row r="227" spans="1:20" ht="76.5">
      <c r="A227" s="213" t="s">
        <v>2729</v>
      </c>
      <c r="B227" s="229" t="s">
        <v>2730</v>
      </c>
      <c r="C227" s="213" t="s">
        <v>2439</v>
      </c>
      <c r="D227" s="230">
        <v>16</v>
      </c>
      <c r="E227" s="226">
        <v>2.7E-2</v>
      </c>
      <c r="F227" s="231">
        <v>96174.720000000001</v>
      </c>
      <c r="G227" s="189">
        <f t="shared" si="29"/>
        <v>162.29483999999999</v>
      </c>
      <c r="H227" s="215">
        <v>141.4</v>
      </c>
      <c r="I227" s="215">
        <v>155.9</v>
      </c>
      <c r="J227" s="190">
        <f t="shared" si="30"/>
        <v>2494.4</v>
      </c>
      <c r="K227" s="190">
        <f t="shared" si="36"/>
        <v>2594.1759999999999</v>
      </c>
      <c r="L227" s="190">
        <f t="shared" si="36"/>
        <v>2697.9430400000001</v>
      </c>
      <c r="M227" s="232">
        <v>33905.949999999997</v>
      </c>
      <c r="N227" s="189">
        <f t="shared" si="31"/>
        <v>57.216290624999999</v>
      </c>
      <c r="O227" s="233">
        <f t="shared" si="32"/>
        <v>169.68</v>
      </c>
      <c r="P227" s="233">
        <f t="shared" si="33"/>
        <v>187.08</v>
      </c>
      <c r="Q227" s="190">
        <f t="shared" si="34"/>
        <v>2714.88</v>
      </c>
      <c r="R227" s="227">
        <f t="shared" si="28"/>
        <v>108.83899935856319</v>
      </c>
      <c r="T227" s="296">
        <f t="shared" si="35"/>
        <v>2262.4</v>
      </c>
    </row>
    <row r="228" spans="1:20" ht="76.5">
      <c r="A228" s="213" t="s">
        <v>2731</v>
      </c>
      <c r="B228" s="229" t="s">
        <v>2732</v>
      </c>
      <c r="C228" s="213" t="s">
        <v>2439</v>
      </c>
      <c r="D228" s="230">
        <v>16</v>
      </c>
      <c r="E228" s="226">
        <v>2.7E-2</v>
      </c>
      <c r="F228" s="231">
        <v>96174.720000000001</v>
      </c>
      <c r="G228" s="189">
        <f t="shared" si="29"/>
        <v>162.29483999999999</v>
      </c>
      <c r="H228" s="215">
        <v>141.4</v>
      </c>
      <c r="I228" s="215">
        <v>155.9</v>
      </c>
      <c r="J228" s="190">
        <f t="shared" si="30"/>
        <v>2494.4</v>
      </c>
      <c r="K228" s="190">
        <f t="shared" si="36"/>
        <v>2594.1759999999999</v>
      </c>
      <c r="L228" s="190">
        <f t="shared" si="36"/>
        <v>2697.9430400000001</v>
      </c>
      <c r="M228" s="232">
        <v>33905.949999999997</v>
      </c>
      <c r="N228" s="189">
        <f t="shared" si="31"/>
        <v>57.216290624999999</v>
      </c>
      <c r="O228" s="233">
        <f t="shared" si="32"/>
        <v>169.68</v>
      </c>
      <c r="P228" s="233">
        <f t="shared" si="33"/>
        <v>187.08</v>
      </c>
      <c r="Q228" s="190">
        <f t="shared" si="34"/>
        <v>2714.88</v>
      </c>
      <c r="R228" s="227">
        <f t="shared" si="28"/>
        <v>108.83899935856319</v>
      </c>
      <c r="T228" s="296">
        <f t="shared" si="35"/>
        <v>2262.4</v>
      </c>
    </row>
    <row r="229" spans="1:20" ht="38.25">
      <c r="A229" s="213" t="s">
        <v>2733</v>
      </c>
      <c r="B229" s="229" t="s">
        <v>2734</v>
      </c>
      <c r="C229" s="213" t="s">
        <v>2439</v>
      </c>
      <c r="D229" s="230">
        <v>42</v>
      </c>
      <c r="E229" s="226">
        <v>2.7E-2</v>
      </c>
      <c r="F229" s="231">
        <v>252458.64</v>
      </c>
      <c r="G229" s="189">
        <f t="shared" si="29"/>
        <v>162.29483999999999</v>
      </c>
      <c r="H229" s="215">
        <v>141.4</v>
      </c>
      <c r="I229" s="215">
        <v>155.9</v>
      </c>
      <c r="J229" s="190">
        <f t="shared" si="30"/>
        <v>6547.8</v>
      </c>
      <c r="K229" s="190">
        <f t="shared" si="36"/>
        <v>6809.7120000000004</v>
      </c>
      <c r="L229" s="190">
        <f t="shared" si="36"/>
        <v>7082.1004800000001</v>
      </c>
      <c r="M229" s="232">
        <v>89003.11</v>
      </c>
      <c r="N229" s="189">
        <f t="shared" si="31"/>
        <v>57.216285000000006</v>
      </c>
      <c r="O229" s="233">
        <f t="shared" si="32"/>
        <v>169.68</v>
      </c>
      <c r="P229" s="233">
        <f t="shared" si="33"/>
        <v>187.08</v>
      </c>
      <c r="Q229" s="190">
        <f t="shared" si="34"/>
        <v>7126.56</v>
      </c>
      <c r="R229" s="227">
        <f t="shared" si="28"/>
        <v>108.83899935856319</v>
      </c>
      <c r="T229" s="296">
        <f t="shared" si="35"/>
        <v>5938.8</v>
      </c>
    </row>
    <row r="230" spans="1:20" ht="38.25">
      <c r="A230" s="213" t="s">
        <v>2735</v>
      </c>
      <c r="B230" s="229" t="s">
        <v>2736</v>
      </c>
      <c r="C230" s="213" t="s">
        <v>2439</v>
      </c>
      <c r="D230" s="230">
        <v>33</v>
      </c>
      <c r="E230" s="226">
        <v>2.7E-2</v>
      </c>
      <c r="F230" s="231">
        <v>198360.36</v>
      </c>
      <c r="G230" s="189">
        <f t="shared" si="29"/>
        <v>162.29483999999999</v>
      </c>
      <c r="H230" s="215">
        <v>141.4</v>
      </c>
      <c r="I230" s="215">
        <v>155.9</v>
      </c>
      <c r="J230" s="190">
        <f t="shared" si="30"/>
        <v>5144.7</v>
      </c>
      <c r="K230" s="190">
        <f t="shared" si="36"/>
        <v>5350.4879999999994</v>
      </c>
      <c r="L230" s="190">
        <f t="shared" si="36"/>
        <v>5564.5075199999992</v>
      </c>
      <c r="M230" s="232">
        <v>69931.02</v>
      </c>
      <c r="N230" s="189">
        <f t="shared" si="31"/>
        <v>57.2162890909091</v>
      </c>
      <c r="O230" s="233">
        <f t="shared" si="32"/>
        <v>169.68</v>
      </c>
      <c r="P230" s="233">
        <f t="shared" si="33"/>
        <v>187.08</v>
      </c>
      <c r="Q230" s="190">
        <f t="shared" si="34"/>
        <v>5599.4400000000005</v>
      </c>
      <c r="R230" s="227">
        <f t="shared" si="28"/>
        <v>108.8389993585632</v>
      </c>
      <c r="T230" s="296">
        <f t="shared" si="35"/>
        <v>4666.2</v>
      </c>
    </row>
    <row r="231" spans="1:20" ht="38.25">
      <c r="A231" s="213" t="s">
        <v>2737</v>
      </c>
      <c r="B231" s="229" t="s">
        <v>2736</v>
      </c>
      <c r="C231" s="213" t="s">
        <v>2439</v>
      </c>
      <c r="D231" s="230">
        <v>33</v>
      </c>
      <c r="E231" s="226">
        <v>2.7E-2</v>
      </c>
      <c r="F231" s="231">
        <v>198360.36</v>
      </c>
      <c r="G231" s="189">
        <f t="shared" si="29"/>
        <v>162.29483999999999</v>
      </c>
      <c r="H231" s="215">
        <v>141.4</v>
      </c>
      <c r="I231" s="215">
        <v>155.9</v>
      </c>
      <c r="J231" s="190">
        <f t="shared" si="30"/>
        <v>5144.7</v>
      </c>
      <c r="K231" s="190">
        <f t="shared" si="36"/>
        <v>5350.4879999999994</v>
      </c>
      <c r="L231" s="190">
        <f t="shared" si="36"/>
        <v>5564.5075199999992</v>
      </c>
      <c r="M231" s="232">
        <v>69931.02</v>
      </c>
      <c r="N231" s="189">
        <f t="shared" si="31"/>
        <v>57.2162890909091</v>
      </c>
      <c r="O231" s="233">
        <f t="shared" si="32"/>
        <v>169.68</v>
      </c>
      <c r="P231" s="233">
        <f t="shared" si="33"/>
        <v>187.08</v>
      </c>
      <c r="Q231" s="190">
        <f t="shared" si="34"/>
        <v>5599.4400000000005</v>
      </c>
      <c r="R231" s="227">
        <f t="shared" si="28"/>
        <v>108.8389993585632</v>
      </c>
      <c r="T231" s="296">
        <f t="shared" si="35"/>
        <v>4666.2</v>
      </c>
    </row>
    <row r="232" spans="1:20" ht="38.25">
      <c r="A232" s="213" t="s">
        <v>2738</v>
      </c>
      <c r="B232" s="229" t="s">
        <v>2739</v>
      </c>
      <c r="C232" s="213" t="s">
        <v>2439</v>
      </c>
      <c r="D232" s="230">
        <v>2317</v>
      </c>
      <c r="E232" s="226">
        <v>2.7E-2</v>
      </c>
      <c r="F232" s="231">
        <v>10151425.76</v>
      </c>
      <c r="G232" s="189">
        <f t="shared" si="29"/>
        <v>118.29456</v>
      </c>
      <c r="H232" s="215">
        <v>141.4</v>
      </c>
      <c r="I232" s="215">
        <v>155.9</v>
      </c>
      <c r="J232" s="190">
        <f t="shared" si="30"/>
        <v>327623.8</v>
      </c>
      <c r="K232" s="190">
        <f t="shared" si="36"/>
        <v>340728.75199999998</v>
      </c>
      <c r="L232" s="190">
        <f t="shared" si="36"/>
        <v>354357.90207999997</v>
      </c>
      <c r="M232" s="232">
        <v>7364304.29</v>
      </c>
      <c r="N232" s="189">
        <f t="shared" si="31"/>
        <v>85.816234712990948</v>
      </c>
      <c r="O232" s="233">
        <f t="shared" si="32"/>
        <v>169.68</v>
      </c>
      <c r="P232" s="233">
        <f t="shared" si="33"/>
        <v>187.08</v>
      </c>
      <c r="Q232" s="190">
        <f t="shared" si="34"/>
        <v>393148.56</v>
      </c>
      <c r="R232" s="227">
        <f t="shared" si="28"/>
        <v>120</v>
      </c>
      <c r="T232" s="296">
        <f t="shared" si="35"/>
        <v>327623.8</v>
      </c>
    </row>
    <row r="233" spans="1:20" ht="38.25">
      <c r="A233" s="213" t="s">
        <v>2740</v>
      </c>
      <c r="B233" s="229" t="s">
        <v>2461</v>
      </c>
      <c r="C233" s="213" t="s">
        <v>2439</v>
      </c>
      <c r="D233" s="230">
        <v>10</v>
      </c>
      <c r="E233" s="226">
        <v>2.7E-2</v>
      </c>
      <c r="F233" s="231">
        <v>85786.3</v>
      </c>
      <c r="G233" s="189">
        <f t="shared" si="29"/>
        <v>231.62301000000002</v>
      </c>
      <c r="H233" s="215">
        <v>141.4</v>
      </c>
      <c r="I233" s="215">
        <v>155.9</v>
      </c>
      <c r="J233" s="190">
        <f t="shared" si="30"/>
        <v>1559</v>
      </c>
      <c r="K233" s="190">
        <f t="shared" si="36"/>
        <v>1621.36</v>
      </c>
      <c r="L233" s="190">
        <f t="shared" si="36"/>
        <v>1686.2143999999998</v>
      </c>
      <c r="M233" s="232">
        <v>34449.879999999997</v>
      </c>
      <c r="N233" s="189">
        <f t="shared" si="31"/>
        <v>93.014676000000009</v>
      </c>
      <c r="O233" s="233">
        <f t="shared" si="32"/>
        <v>169.68</v>
      </c>
      <c r="P233" s="233">
        <f t="shared" si="33"/>
        <v>187.08</v>
      </c>
      <c r="Q233" s="190">
        <f t="shared" si="34"/>
        <v>1696.8000000000002</v>
      </c>
      <c r="R233" s="227">
        <f t="shared" si="28"/>
        <v>108.8389993585632</v>
      </c>
      <c r="T233" s="296">
        <f t="shared" si="35"/>
        <v>1414</v>
      </c>
    </row>
    <row r="234" spans="1:20" ht="38.25">
      <c r="A234" s="213" t="s">
        <v>2741</v>
      </c>
      <c r="B234" s="229" t="s">
        <v>2461</v>
      </c>
      <c r="C234" s="213" t="s">
        <v>2439</v>
      </c>
      <c r="D234" s="230">
        <v>11</v>
      </c>
      <c r="E234" s="226">
        <v>2.7E-2</v>
      </c>
      <c r="F234" s="231">
        <v>98071.6</v>
      </c>
      <c r="G234" s="189">
        <f t="shared" si="29"/>
        <v>240.72119999999998</v>
      </c>
      <c r="H234" s="215">
        <v>141.4</v>
      </c>
      <c r="I234" s="215">
        <v>155.9</v>
      </c>
      <c r="J234" s="190">
        <f t="shared" si="30"/>
        <v>1714.9</v>
      </c>
      <c r="K234" s="190">
        <f t="shared" si="36"/>
        <v>1783.4960000000001</v>
      </c>
      <c r="L234" s="190">
        <f t="shared" si="36"/>
        <v>1854.8358400000002</v>
      </c>
      <c r="M234" s="232">
        <v>37894.879999999997</v>
      </c>
      <c r="N234" s="189">
        <f t="shared" si="31"/>
        <v>93.014705454545464</v>
      </c>
      <c r="O234" s="233">
        <f t="shared" si="32"/>
        <v>169.68</v>
      </c>
      <c r="P234" s="233">
        <f t="shared" si="33"/>
        <v>187.08</v>
      </c>
      <c r="Q234" s="190">
        <f t="shared" si="34"/>
        <v>1866.48</v>
      </c>
      <c r="R234" s="227">
        <f t="shared" si="28"/>
        <v>108.83899935856319</v>
      </c>
      <c r="T234" s="296">
        <f t="shared" si="35"/>
        <v>1555.4</v>
      </c>
    </row>
    <row r="235" spans="1:20" ht="38.25">
      <c r="A235" s="213" t="s">
        <v>2742</v>
      </c>
      <c r="B235" s="229" t="s">
        <v>2461</v>
      </c>
      <c r="C235" s="213" t="s">
        <v>2439</v>
      </c>
      <c r="D235" s="230">
        <v>11</v>
      </c>
      <c r="E235" s="226">
        <v>2.7E-2</v>
      </c>
      <c r="F235" s="231">
        <v>101147.53</v>
      </c>
      <c r="G235" s="189">
        <f t="shared" si="29"/>
        <v>248.27121</v>
      </c>
      <c r="H235" s="215">
        <v>141.4</v>
      </c>
      <c r="I235" s="215">
        <v>155.9</v>
      </c>
      <c r="J235" s="190">
        <f t="shared" si="30"/>
        <v>1714.9</v>
      </c>
      <c r="K235" s="190">
        <f t="shared" si="36"/>
        <v>1783.4960000000001</v>
      </c>
      <c r="L235" s="190">
        <f t="shared" si="36"/>
        <v>1854.8358400000002</v>
      </c>
      <c r="M235" s="232">
        <v>37894.879999999997</v>
      </c>
      <c r="N235" s="189">
        <f t="shared" si="31"/>
        <v>93.014705454545464</v>
      </c>
      <c r="O235" s="233">
        <f t="shared" si="32"/>
        <v>169.68</v>
      </c>
      <c r="P235" s="233">
        <f t="shared" si="33"/>
        <v>187.08</v>
      </c>
      <c r="Q235" s="190">
        <f t="shared" si="34"/>
        <v>1866.48</v>
      </c>
      <c r="R235" s="227">
        <f t="shared" si="28"/>
        <v>108.83899935856319</v>
      </c>
      <c r="T235" s="296">
        <f t="shared" si="35"/>
        <v>1555.4</v>
      </c>
    </row>
    <row r="236" spans="1:20" ht="38.25">
      <c r="A236" s="213" t="s">
        <v>2743</v>
      </c>
      <c r="B236" s="229" t="s">
        <v>2461</v>
      </c>
      <c r="C236" s="213" t="s">
        <v>2439</v>
      </c>
      <c r="D236" s="230">
        <v>11</v>
      </c>
      <c r="E236" s="226">
        <v>2.7E-2</v>
      </c>
      <c r="F236" s="231">
        <v>94364.93</v>
      </c>
      <c r="G236" s="189">
        <f t="shared" si="29"/>
        <v>231.62300999999997</v>
      </c>
      <c r="H236" s="215">
        <v>141.4</v>
      </c>
      <c r="I236" s="215">
        <v>155.9</v>
      </c>
      <c r="J236" s="190">
        <f t="shared" si="30"/>
        <v>1714.9</v>
      </c>
      <c r="K236" s="190">
        <f t="shared" si="36"/>
        <v>1783.4960000000001</v>
      </c>
      <c r="L236" s="190">
        <f t="shared" si="36"/>
        <v>1854.8358400000002</v>
      </c>
      <c r="M236" s="232">
        <v>37894.879999999997</v>
      </c>
      <c r="N236" s="189">
        <f t="shared" si="31"/>
        <v>93.014705454545464</v>
      </c>
      <c r="O236" s="233">
        <f t="shared" si="32"/>
        <v>169.68</v>
      </c>
      <c r="P236" s="233">
        <f t="shared" si="33"/>
        <v>187.08</v>
      </c>
      <c r="Q236" s="190">
        <f t="shared" si="34"/>
        <v>1866.48</v>
      </c>
      <c r="R236" s="227">
        <f t="shared" si="28"/>
        <v>108.83899935856319</v>
      </c>
      <c r="T236" s="296">
        <f t="shared" si="35"/>
        <v>1555.4</v>
      </c>
    </row>
    <row r="237" spans="1:20" ht="38.25">
      <c r="A237" s="213" t="s">
        <v>2744</v>
      </c>
      <c r="B237" s="229" t="s">
        <v>2461</v>
      </c>
      <c r="C237" s="213" t="s">
        <v>2439</v>
      </c>
      <c r="D237" s="230">
        <v>11</v>
      </c>
      <c r="E237" s="226">
        <v>2.7E-2</v>
      </c>
      <c r="F237" s="231">
        <v>94364.93</v>
      </c>
      <c r="G237" s="189">
        <f t="shared" si="29"/>
        <v>231.62300999999997</v>
      </c>
      <c r="H237" s="215">
        <v>141.4</v>
      </c>
      <c r="I237" s="215">
        <v>155.9</v>
      </c>
      <c r="J237" s="190">
        <f t="shared" si="30"/>
        <v>1714.9</v>
      </c>
      <c r="K237" s="190">
        <f t="shared" si="36"/>
        <v>1783.4960000000001</v>
      </c>
      <c r="L237" s="190">
        <f t="shared" si="36"/>
        <v>1854.8358400000002</v>
      </c>
      <c r="M237" s="232">
        <v>37894.879999999997</v>
      </c>
      <c r="N237" s="189">
        <f t="shared" si="31"/>
        <v>93.014705454545464</v>
      </c>
      <c r="O237" s="233">
        <f t="shared" si="32"/>
        <v>169.68</v>
      </c>
      <c r="P237" s="233">
        <f t="shared" si="33"/>
        <v>187.08</v>
      </c>
      <c r="Q237" s="190">
        <f t="shared" si="34"/>
        <v>1866.48</v>
      </c>
      <c r="R237" s="227">
        <f t="shared" si="28"/>
        <v>108.83899935856319</v>
      </c>
      <c r="T237" s="296">
        <f t="shared" si="35"/>
        <v>1555.4</v>
      </c>
    </row>
    <row r="238" spans="1:20" ht="38.25">
      <c r="A238" s="213" t="s">
        <v>2745</v>
      </c>
      <c r="B238" s="229" t="s">
        <v>2461</v>
      </c>
      <c r="C238" s="213" t="s">
        <v>2439</v>
      </c>
      <c r="D238" s="230">
        <v>11</v>
      </c>
      <c r="E238" s="226">
        <v>2.7E-2</v>
      </c>
      <c r="F238" s="231">
        <v>94364.93</v>
      </c>
      <c r="G238" s="189">
        <f t="shared" si="29"/>
        <v>231.62300999999997</v>
      </c>
      <c r="H238" s="215">
        <v>141.4</v>
      </c>
      <c r="I238" s="215">
        <v>155.9</v>
      </c>
      <c r="J238" s="190">
        <f t="shared" si="30"/>
        <v>1714.9</v>
      </c>
      <c r="K238" s="190">
        <f t="shared" si="36"/>
        <v>1783.4960000000001</v>
      </c>
      <c r="L238" s="190">
        <f t="shared" si="36"/>
        <v>1854.8358400000002</v>
      </c>
      <c r="M238" s="232">
        <v>37894.879999999997</v>
      </c>
      <c r="N238" s="189">
        <f t="shared" si="31"/>
        <v>93.014705454545464</v>
      </c>
      <c r="O238" s="233">
        <f t="shared" si="32"/>
        <v>169.68</v>
      </c>
      <c r="P238" s="233">
        <f t="shared" si="33"/>
        <v>187.08</v>
      </c>
      <c r="Q238" s="190">
        <f t="shared" si="34"/>
        <v>1866.48</v>
      </c>
      <c r="R238" s="227">
        <f t="shared" si="28"/>
        <v>108.83899935856319</v>
      </c>
      <c r="T238" s="296">
        <f t="shared" si="35"/>
        <v>1555.4</v>
      </c>
    </row>
    <row r="239" spans="1:20" ht="38.25">
      <c r="A239" s="213" t="s">
        <v>2746</v>
      </c>
      <c r="B239" s="229" t="s">
        <v>2461</v>
      </c>
      <c r="C239" s="213" t="s">
        <v>2439</v>
      </c>
      <c r="D239" s="230">
        <v>20</v>
      </c>
      <c r="E239" s="226">
        <v>2.7E-2</v>
      </c>
      <c r="F239" s="231">
        <v>171572.6</v>
      </c>
      <c r="G239" s="189">
        <f t="shared" si="29"/>
        <v>231.62301000000002</v>
      </c>
      <c r="H239" s="215">
        <v>141.4</v>
      </c>
      <c r="I239" s="215">
        <v>155.9</v>
      </c>
      <c r="J239" s="190">
        <f t="shared" si="30"/>
        <v>3118</v>
      </c>
      <c r="K239" s="190">
        <f t="shared" si="36"/>
        <v>3242.72</v>
      </c>
      <c r="L239" s="190">
        <f t="shared" si="36"/>
        <v>3372.4287999999997</v>
      </c>
      <c r="M239" s="232">
        <v>68899.759999999995</v>
      </c>
      <c r="N239" s="189">
        <f t="shared" si="31"/>
        <v>93.014676000000009</v>
      </c>
      <c r="O239" s="233">
        <f t="shared" si="32"/>
        <v>169.68</v>
      </c>
      <c r="P239" s="233">
        <f t="shared" si="33"/>
        <v>187.08</v>
      </c>
      <c r="Q239" s="190">
        <f t="shared" si="34"/>
        <v>3393.6000000000004</v>
      </c>
      <c r="R239" s="227">
        <f t="shared" si="28"/>
        <v>108.8389993585632</v>
      </c>
      <c r="T239" s="296">
        <f t="shared" si="35"/>
        <v>2828</v>
      </c>
    </row>
    <row r="240" spans="1:20" ht="38.25">
      <c r="A240" s="213" t="s">
        <v>2022</v>
      </c>
      <c r="B240" s="229" t="s">
        <v>2747</v>
      </c>
      <c r="C240" s="213" t="s">
        <v>2439</v>
      </c>
      <c r="D240" s="230">
        <v>1380</v>
      </c>
      <c r="E240" s="226">
        <v>2.7E-2</v>
      </c>
      <c r="F240" s="231">
        <v>8123107.7999999998</v>
      </c>
      <c r="G240" s="189">
        <f t="shared" si="29"/>
        <v>158.93037000000001</v>
      </c>
      <c r="H240" s="215">
        <v>141.4</v>
      </c>
      <c r="I240" s="215">
        <v>155.9</v>
      </c>
      <c r="J240" s="190">
        <f t="shared" si="30"/>
        <v>215142</v>
      </c>
      <c r="K240" s="190">
        <f t="shared" si="36"/>
        <v>223747.68</v>
      </c>
      <c r="L240" s="190">
        <f t="shared" si="36"/>
        <v>232697.58719999998</v>
      </c>
      <c r="M240" s="232">
        <v>5259144.29</v>
      </c>
      <c r="N240" s="189">
        <f t="shared" si="31"/>
        <v>102.89630132608697</v>
      </c>
      <c r="O240" s="233">
        <f t="shared" si="32"/>
        <v>169.68</v>
      </c>
      <c r="P240" s="233">
        <f t="shared" si="33"/>
        <v>187.08</v>
      </c>
      <c r="Q240" s="190">
        <f t="shared" si="34"/>
        <v>234158.40000000002</v>
      </c>
      <c r="R240" s="227">
        <f t="shared" si="28"/>
        <v>108.83899935856319</v>
      </c>
      <c r="T240" s="296">
        <f t="shared" si="35"/>
        <v>195132</v>
      </c>
    </row>
    <row r="241" spans="1:20" ht="38.25">
      <c r="A241" s="213" t="s">
        <v>2748</v>
      </c>
      <c r="B241" s="229" t="s">
        <v>2749</v>
      </c>
      <c r="C241" s="213" t="s">
        <v>2439</v>
      </c>
      <c r="D241" s="230">
        <v>1398</v>
      </c>
      <c r="E241" s="226">
        <v>2.7E-2</v>
      </c>
      <c r="F241" s="231">
        <v>8229061.3799999999</v>
      </c>
      <c r="G241" s="189">
        <f t="shared" si="29"/>
        <v>158.93037000000001</v>
      </c>
      <c r="H241" s="215">
        <v>141.4</v>
      </c>
      <c r="I241" s="215">
        <v>155.9</v>
      </c>
      <c r="J241" s="190">
        <f t="shared" si="30"/>
        <v>217948.2</v>
      </c>
      <c r="K241" s="190">
        <f t="shared" si="36"/>
        <v>226666.12800000003</v>
      </c>
      <c r="L241" s="190">
        <f t="shared" si="36"/>
        <v>235732.77312000003</v>
      </c>
      <c r="M241" s="232">
        <v>5327741.83</v>
      </c>
      <c r="N241" s="189">
        <f t="shared" si="31"/>
        <v>102.89630143776826</v>
      </c>
      <c r="O241" s="233">
        <f t="shared" si="32"/>
        <v>169.68</v>
      </c>
      <c r="P241" s="233">
        <f t="shared" si="33"/>
        <v>187.08</v>
      </c>
      <c r="Q241" s="190">
        <f t="shared" si="34"/>
        <v>237212.64</v>
      </c>
      <c r="R241" s="227">
        <f t="shared" si="28"/>
        <v>108.83899935856319</v>
      </c>
      <c r="T241" s="296">
        <f t="shared" si="35"/>
        <v>197677.2</v>
      </c>
    </row>
    <row r="242" spans="1:20" ht="51">
      <c r="A242" s="213" t="s">
        <v>2750</v>
      </c>
      <c r="B242" s="229" t="s">
        <v>2751</v>
      </c>
      <c r="C242" s="213" t="s">
        <v>2439</v>
      </c>
      <c r="D242" s="230">
        <v>28</v>
      </c>
      <c r="E242" s="226">
        <v>2.7E-2</v>
      </c>
      <c r="F242" s="231">
        <v>124632.48</v>
      </c>
      <c r="G242" s="189">
        <f t="shared" si="29"/>
        <v>120.18132</v>
      </c>
      <c r="H242" s="215">
        <v>141.4</v>
      </c>
      <c r="I242" s="215">
        <v>155.9</v>
      </c>
      <c r="J242" s="190">
        <f t="shared" si="30"/>
        <v>3959.2000000000003</v>
      </c>
      <c r="K242" s="190">
        <f t="shared" si="36"/>
        <v>4117.5680000000002</v>
      </c>
      <c r="L242" s="190">
        <f t="shared" si="36"/>
        <v>4282.2707200000004</v>
      </c>
      <c r="M242" s="232">
        <v>91076.96</v>
      </c>
      <c r="N242" s="189">
        <f t="shared" si="31"/>
        <v>87.824211428571445</v>
      </c>
      <c r="O242" s="233">
        <f t="shared" si="32"/>
        <v>169.68</v>
      </c>
      <c r="P242" s="233">
        <f t="shared" si="33"/>
        <v>187.08</v>
      </c>
      <c r="Q242" s="190">
        <f t="shared" si="34"/>
        <v>4751.04</v>
      </c>
      <c r="R242" s="227">
        <f t="shared" si="28"/>
        <v>120</v>
      </c>
      <c r="T242" s="296">
        <f t="shared" si="35"/>
        <v>3959.2000000000003</v>
      </c>
    </row>
    <row r="243" spans="1:20" ht="25.5">
      <c r="A243" s="213" t="s">
        <v>2752</v>
      </c>
      <c r="B243" s="229" t="s">
        <v>2753</v>
      </c>
      <c r="C243" s="213" t="s">
        <v>2439</v>
      </c>
      <c r="D243" s="230">
        <v>20</v>
      </c>
      <c r="E243" s="226">
        <v>2.7E-2</v>
      </c>
      <c r="F243" s="231">
        <v>122259.4</v>
      </c>
      <c r="G243" s="189">
        <f t="shared" si="29"/>
        <v>165.05018999999999</v>
      </c>
      <c r="H243" s="215">
        <v>141.4</v>
      </c>
      <c r="I243" s="215">
        <v>155.9</v>
      </c>
      <c r="J243" s="190">
        <f t="shared" si="30"/>
        <v>3118</v>
      </c>
      <c r="K243" s="190">
        <f t="shared" si="36"/>
        <v>3242.72</v>
      </c>
      <c r="L243" s="190">
        <f t="shared" si="36"/>
        <v>3372.4287999999997</v>
      </c>
      <c r="M243" s="232">
        <v>77521.440000000002</v>
      </c>
      <c r="N243" s="189">
        <f t="shared" si="31"/>
        <v>104.65394400000002</v>
      </c>
      <c r="O243" s="233">
        <f t="shared" si="32"/>
        <v>169.68</v>
      </c>
      <c r="P243" s="233">
        <f t="shared" si="33"/>
        <v>187.08</v>
      </c>
      <c r="Q243" s="190">
        <f t="shared" si="34"/>
        <v>3393.6000000000004</v>
      </c>
      <c r="R243" s="227">
        <f t="shared" si="28"/>
        <v>108.8389993585632</v>
      </c>
      <c r="T243" s="296">
        <f t="shared" si="35"/>
        <v>2828</v>
      </c>
    </row>
    <row r="244" spans="1:20" ht="38.25">
      <c r="A244" s="213" t="s">
        <v>2754</v>
      </c>
      <c r="B244" s="229" t="s">
        <v>2755</v>
      </c>
      <c r="C244" s="213" t="s">
        <v>2439</v>
      </c>
      <c r="D244" s="230">
        <v>156</v>
      </c>
      <c r="E244" s="226">
        <v>2.7E-2</v>
      </c>
      <c r="F244" s="231">
        <v>995208.24</v>
      </c>
      <c r="G244" s="189">
        <f t="shared" si="29"/>
        <v>172.24758</v>
      </c>
      <c r="H244" s="215">
        <v>141.4</v>
      </c>
      <c r="I244" s="215">
        <v>155.9</v>
      </c>
      <c r="J244" s="190">
        <f t="shared" si="30"/>
        <v>24320.400000000001</v>
      </c>
      <c r="K244" s="190">
        <f t="shared" si="36"/>
        <v>25293.216</v>
      </c>
      <c r="L244" s="190">
        <f t="shared" si="36"/>
        <v>26304.944640000002</v>
      </c>
      <c r="M244" s="232">
        <v>604667.23</v>
      </c>
      <c r="N244" s="189">
        <f t="shared" si="31"/>
        <v>104.65394365384616</v>
      </c>
      <c r="O244" s="233">
        <f t="shared" si="32"/>
        <v>169.68</v>
      </c>
      <c r="P244" s="233">
        <f t="shared" si="33"/>
        <v>187.08</v>
      </c>
      <c r="Q244" s="190">
        <f t="shared" si="34"/>
        <v>26470.080000000002</v>
      </c>
      <c r="R244" s="227">
        <f t="shared" si="28"/>
        <v>108.83899935856319</v>
      </c>
      <c r="T244" s="296">
        <f t="shared" si="35"/>
        <v>22058.400000000001</v>
      </c>
    </row>
    <row r="245" spans="1:20" ht="38.25">
      <c r="A245" s="213" t="s">
        <v>2756</v>
      </c>
      <c r="B245" s="229" t="s">
        <v>2461</v>
      </c>
      <c r="C245" s="213" t="s">
        <v>2439</v>
      </c>
      <c r="D245" s="230">
        <v>16</v>
      </c>
      <c r="E245" s="226">
        <v>2.7E-2</v>
      </c>
      <c r="F245" s="231">
        <v>137258.07999999999</v>
      </c>
      <c r="G245" s="189">
        <f t="shared" si="29"/>
        <v>231.62300999999997</v>
      </c>
      <c r="H245" s="215">
        <v>141.4</v>
      </c>
      <c r="I245" s="215">
        <v>155.9</v>
      </c>
      <c r="J245" s="190">
        <f t="shared" si="30"/>
        <v>2494.4</v>
      </c>
      <c r="K245" s="190">
        <f t="shared" si="36"/>
        <v>2594.1759999999999</v>
      </c>
      <c r="L245" s="190">
        <f t="shared" si="36"/>
        <v>2697.9430400000001</v>
      </c>
      <c r="M245" s="232">
        <v>55119.82</v>
      </c>
      <c r="N245" s="189">
        <f t="shared" si="31"/>
        <v>93.014696250000014</v>
      </c>
      <c r="O245" s="233">
        <f t="shared" si="32"/>
        <v>169.68</v>
      </c>
      <c r="P245" s="233">
        <f t="shared" si="33"/>
        <v>187.08</v>
      </c>
      <c r="Q245" s="190">
        <f t="shared" si="34"/>
        <v>2714.88</v>
      </c>
      <c r="R245" s="227">
        <f t="shared" si="28"/>
        <v>108.83899935856319</v>
      </c>
      <c r="T245" s="296">
        <f t="shared" si="35"/>
        <v>2262.4</v>
      </c>
    </row>
    <row r="246" spans="1:20" ht="38.25">
      <c r="A246" s="213" t="s">
        <v>2757</v>
      </c>
      <c r="B246" s="229" t="s">
        <v>2461</v>
      </c>
      <c r="C246" s="213" t="s">
        <v>2439</v>
      </c>
      <c r="D246" s="230">
        <v>11</v>
      </c>
      <c r="E246" s="226">
        <v>2.7E-2</v>
      </c>
      <c r="F246" s="231">
        <v>94364.93</v>
      </c>
      <c r="G246" s="189">
        <f t="shared" si="29"/>
        <v>231.62300999999997</v>
      </c>
      <c r="H246" s="215">
        <v>141.4</v>
      </c>
      <c r="I246" s="215">
        <v>155.9</v>
      </c>
      <c r="J246" s="190">
        <f t="shared" si="30"/>
        <v>1714.9</v>
      </c>
      <c r="K246" s="190">
        <f t="shared" si="36"/>
        <v>1783.4960000000001</v>
      </c>
      <c r="L246" s="190">
        <f t="shared" si="36"/>
        <v>1854.8358400000002</v>
      </c>
      <c r="M246" s="232">
        <v>37894.879999999997</v>
      </c>
      <c r="N246" s="189">
        <f t="shared" si="31"/>
        <v>93.014705454545464</v>
      </c>
      <c r="O246" s="233">
        <f t="shared" si="32"/>
        <v>169.68</v>
      </c>
      <c r="P246" s="233">
        <f t="shared" si="33"/>
        <v>187.08</v>
      </c>
      <c r="Q246" s="190">
        <f t="shared" si="34"/>
        <v>1866.48</v>
      </c>
      <c r="R246" s="227">
        <f t="shared" si="28"/>
        <v>108.83899935856319</v>
      </c>
      <c r="T246" s="296">
        <f t="shared" si="35"/>
        <v>1555.4</v>
      </c>
    </row>
    <row r="247" spans="1:20" ht="25.5">
      <c r="A247" s="213" t="s">
        <v>2758</v>
      </c>
      <c r="B247" s="229" t="s">
        <v>2624</v>
      </c>
      <c r="C247" s="213" t="s">
        <v>2439</v>
      </c>
      <c r="D247" s="230">
        <v>8</v>
      </c>
      <c r="E247" s="226">
        <v>2.7E-2</v>
      </c>
      <c r="F247" s="231">
        <v>68629.039999999994</v>
      </c>
      <c r="G247" s="189">
        <f t="shared" si="29"/>
        <v>231.62300999999997</v>
      </c>
      <c r="H247" s="215">
        <v>141.4</v>
      </c>
      <c r="I247" s="215">
        <v>155.9</v>
      </c>
      <c r="J247" s="190">
        <f t="shared" si="30"/>
        <v>1247.2</v>
      </c>
      <c r="K247" s="190">
        <f t="shared" si="36"/>
        <v>1297.088</v>
      </c>
      <c r="L247" s="190">
        <f t="shared" si="36"/>
        <v>1348.9715200000001</v>
      </c>
      <c r="M247" s="232">
        <v>27559.9</v>
      </c>
      <c r="N247" s="189">
        <f t="shared" si="31"/>
        <v>93.014662500000014</v>
      </c>
      <c r="O247" s="233">
        <f t="shared" si="32"/>
        <v>169.68</v>
      </c>
      <c r="P247" s="233">
        <f t="shared" si="33"/>
        <v>187.08</v>
      </c>
      <c r="Q247" s="190">
        <f t="shared" si="34"/>
        <v>1357.44</v>
      </c>
      <c r="R247" s="227">
        <f t="shared" si="28"/>
        <v>108.83899935856319</v>
      </c>
      <c r="T247" s="296">
        <f t="shared" si="35"/>
        <v>1131.2</v>
      </c>
    </row>
    <row r="248" spans="1:20" ht="38.25">
      <c r="A248" s="213" t="s">
        <v>2759</v>
      </c>
      <c r="B248" s="229" t="s">
        <v>2461</v>
      </c>
      <c r="C248" s="213" t="s">
        <v>2439</v>
      </c>
      <c r="D248" s="230">
        <v>11</v>
      </c>
      <c r="E248" s="226">
        <v>2.7E-2</v>
      </c>
      <c r="F248" s="231">
        <v>94364.93</v>
      </c>
      <c r="G248" s="189">
        <f t="shared" si="29"/>
        <v>231.62300999999997</v>
      </c>
      <c r="H248" s="215">
        <v>141.4</v>
      </c>
      <c r="I248" s="215">
        <v>155.9</v>
      </c>
      <c r="J248" s="190">
        <f t="shared" si="30"/>
        <v>1714.9</v>
      </c>
      <c r="K248" s="190">
        <f t="shared" si="36"/>
        <v>1783.4960000000001</v>
      </c>
      <c r="L248" s="190">
        <f t="shared" si="36"/>
        <v>1854.8358400000002</v>
      </c>
      <c r="M248" s="232">
        <v>37894.879999999997</v>
      </c>
      <c r="N248" s="189">
        <f t="shared" si="31"/>
        <v>93.014705454545464</v>
      </c>
      <c r="O248" s="233">
        <f t="shared" si="32"/>
        <v>169.68</v>
      </c>
      <c r="P248" s="233">
        <f t="shared" si="33"/>
        <v>187.08</v>
      </c>
      <c r="Q248" s="190">
        <f t="shared" si="34"/>
        <v>1866.48</v>
      </c>
      <c r="R248" s="227">
        <f t="shared" si="28"/>
        <v>108.83899935856319</v>
      </c>
      <c r="T248" s="296">
        <f t="shared" si="35"/>
        <v>1555.4</v>
      </c>
    </row>
    <row r="249" spans="1:20" ht="38.25">
      <c r="A249" s="213" t="s">
        <v>2760</v>
      </c>
      <c r="B249" s="229" t="s">
        <v>2461</v>
      </c>
      <c r="C249" s="213" t="s">
        <v>2439</v>
      </c>
      <c r="D249" s="230">
        <v>11</v>
      </c>
      <c r="E249" s="226">
        <v>2.7E-2</v>
      </c>
      <c r="F249" s="231">
        <v>94364.93</v>
      </c>
      <c r="G249" s="189">
        <f t="shared" si="29"/>
        <v>231.62300999999997</v>
      </c>
      <c r="H249" s="215">
        <v>141.4</v>
      </c>
      <c r="I249" s="215">
        <v>155.9</v>
      </c>
      <c r="J249" s="190">
        <f t="shared" si="30"/>
        <v>1714.9</v>
      </c>
      <c r="K249" s="190">
        <f t="shared" si="36"/>
        <v>1783.4960000000001</v>
      </c>
      <c r="L249" s="190">
        <f t="shared" si="36"/>
        <v>1854.8358400000002</v>
      </c>
      <c r="M249" s="232">
        <v>37894.879999999997</v>
      </c>
      <c r="N249" s="189">
        <f t="shared" si="31"/>
        <v>93.014705454545464</v>
      </c>
      <c r="O249" s="233">
        <f t="shared" si="32"/>
        <v>169.68</v>
      </c>
      <c r="P249" s="233">
        <f t="shared" si="33"/>
        <v>187.08</v>
      </c>
      <c r="Q249" s="190">
        <f t="shared" si="34"/>
        <v>1866.48</v>
      </c>
      <c r="R249" s="227">
        <f t="shared" si="28"/>
        <v>108.83899935856319</v>
      </c>
      <c r="T249" s="296">
        <f t="shared" si="35"/>
        <v>1555.4</v>
      </c>
    </row>
    <row r="250" spans="1:20" ht="38.25">
      <c r="A250" s="213" t="s">
        <v>2761</v>
      </c>
      <c r="B250" s="229" t="s">
        <v>2461</v>
      </c>
      <c r="C250" s="213" t="s">
        <v>2439</v>
      </c>
      <c r="D250" s="230">
        <v>25</v>
      </c>
      <c r="E250" s="226">
        <v>2.7E-2</v>
      </c>
      <c r="F250" s="231">
        <v>214465.75</v>
      </c>
      <c r="G250" s="189">
        <f t="shared" si="29"/>
        <v>231.62300999999999</v>
      </c>
      <c r="H250" s="215">
        <v>141.4</v>
      </c>
      <c r="I250" s="215">
        <v>155.9</v>
      </c>
      <c r="J250" s="190">
        <f t="shared" si="30"/>
        <v>3897.5</v>
      </c>
      <c r="K250" s="190">
        <f t="shared" si="36"/>
        <v>4053.4</v>
      </c>
      <c r="L250" s="190">
        <f t="shared" si="36"/>
        <v>4215.5360000000001</v>
      </c>
      <c r="M250" s="232">
        <v>86124.7</v>
      </c>
      <c r="N250" s="189">
        <f t="shared" si="31"/>
        <v>93.014675999999994</v>
      </c>
      <c r="O250" s="233">
        <f t="shared" si="32"/>
        <v>169.68</v>
      </c>
      <c r="P250" s="233">
        <f t="shared" si="33"/>
        <v>187.08</v>
      </c>
      <c r="Q250" s="190">
        <f t="shared" si="34"/>
        <v>4242</v>
      </c>
      <c r="R250" s="227">
        <f t="shared" si="28"/>
        <v>108.83899935856319</v>
      </c>
      <c r="T250" s="296">
        <f t="shared" si="35"/>
        <v>3535</v>
      </c>
    </row>
    <row r="251" spans="1:20" ht="38.25">
      <c r="A251" s="213" t="s">
        <v>2762</v>
      </c>
      <c r="B251" s="229" t="s">
        <v>2763</v>
      </c>
      <c r="C251" s="213" t="s">
        <v>2439</v>
      </c>
      <c r="D251" s="230">
        <v>493</v>
      </c>
      <c r="E251" s="226">
        <v>2.7E-2</v>
      </c>
      <c r="F251" s="231">
        <v>4229264.59</v>
      </c>
      <c r="G251" s="189">
        <f t="shared" si="29"/>
        <v>231.62300999999999</v>
      </c>
      <c r="H251" s="215">
        <v>141.4</v>
      </c>
      <c r="I251" s="215">
        <v>155.9</v>
      </c>
      <c r="J251" s="190">
        <f t="shared" si="30"/>
        <v>76858.7</v>
      </c>
      <c r="K251" s="190">
        <f t="shared" si="36"/>
        <v>79933.047999999995</v>
      </c>
      <c r="L251" s="190">
        <f t="shared" si="36"/>
        <v>83130.369919999997</v>
      </c>
      <c r="M251" s="232">
        <v>1698379.22</v>
      </c>
      <c r="N251" s="189">
        <f t="shared" si="31"/>
        <v>93.014683448275875</v>
      </c>
      <c r="O251" s="233">
        <f t="shared" si="32"/>
        <v>169.68</v>
      </c>
      <c r="P251" s="233">
        <f t="shared" si="33"/>
        <v>187.08</v>
      </c>
      <c r="Q251" s="190">
        <f t="shared" si="34"/>
        <v>83652.240000000005</v>
      </c>
      <c r="R251" s="227">
        <f t="shared" si="28"/>
        <v>108.83899935856319</v>
      </c>
      <c r="T251" s="296">
        <f t="shared" si="35"/>
        <v>69710.2</v>
      </c>
    </row>
    <row r="252" spans="1:20" ht="89.25">
      <c r="A252" s="213" t="s">
        <v>2764</v>
      </c>
      <c r="B252" s="229" t="s">
        <v>2765</v>
      </c>
      <c r="C252" s="213" t="s">
        <v>2439</v>
      </c>
      <c r="D252" s="230">
        <v>11</v>
      </c>
      <c r="E252" s="226">
        <v>2.7E-2</v>
      </c>
      <c r="F252" s="231">
        <v>94364.93</v>
      </c>
      <c r="G252" s="189">
        <f t="shared" si="29"/>
        <v>231.62300999999997</v>
      </c>
      <c r="H252" s="215">
        <v>141.4</v>
      </c>
      <c r="I252" s="215">
        <v>155.9</v>
      </c>
      <c r="J252" s="190">
        <f t="shared" si="30"/>
        <v>1714.9</v>
      </c>
      <c r="K252" s="190">
        <f t="shared" si="36"/>
        <v>1783.4960000000001</v>
      </c>
      <c r="L252" s="190">
        <f t="shared" si="36"/>
        <v>1854.8358400000002</v>
      </c>
      <c r="M252" s="232">
        <v>37894.879999999997</v>
      </c>
      <c r="N252" s="189">
        <f t="shared" si="31"/>
        <v>93.014705454545464</v>
      </c>
      <c r="O252" s="233">
        <f t="shared" si="32"/>
        <v>169.68</v>
      </c>
      <c r="P252" s="233">
        <f t="shared" si="33"/>
        <v>187.08</v>
      </c>
      <c r="Q252" s="190">
        <f t="shared" si="34"/>
        <v>1866.48</v>
      </c>
      <c r="R252" s="227">
        <f t="shared" si="28"/>
        <v>108.83899935856319</v>
      </c>
      <c r="T252" s="296">
        <f t="shared" si="35"/>
        <v>1555.4</v>
      </c>
    </row>
    <row r="253" spans="1:20" ht="38.25">
      <c r="A253" s="213" t="s">
        <v>2766</v>
      </c>
      <c r="B253" s="229" t="s">
        <v>2461</v>
      </c>
      <c r="C253" s="213" t="s">
        <v>2439</v>
      </c>
      <c r="D253" s="230">
        <v>22</v>
      </c>
      <c r="E253" s="226">
        <v>2.7E-2</v>
      </c>
      <c r="F253" s="231">
        <v>188729.86</v>
      </c>
      <c r="G253" s="189">
        <f t="shared" si="29"/>
        <v>231.62300999999997</v>
      </c>
      <c r="H253" s="215">
        <v>141.4</v>
      </c>
      <c r="I253" s="215">
        <v>155.9</v>
      </c>
      <c r="J253" s="190">
        <f t="shared" si="30"/>
        <v>3429.8</v>
      </c>
      <c r="K253" s="190">
        <f t="shared" si="36"/>
        <v>3566.9920000000002</v>
      </c>
      <c r="L253" s="190">
        <f t="shared" si="36"/>
        <v>3709.6716800000004</v>
      </c>
      <c r="M253" s="232">
        <v>75789.740000000005</v>
      </c>
      <c r="N253" s="189">
        <f t="shared" si="31"/>
        <v>93.014680909090927</v>
      </c>
      <c r="O253" s="233">
        <f t="shared" si="32"/>
        <v>169.68</v>
      </c>
      <c r="P253" s="233">
        <f t="shared" si="33"/>
        <v>187.08</v>
      </c>
      <c r="Q253" s="190">
        <f t="shared" si="34"/>
        <v>3732.96</v>
      </c>
      <c r="R253" s="227">
        <f t="shared" si="28"/>
        <v>108.83899935856319</v>
      </c>
      <c r="T253" s="296">
        <f t="shared" si="35"/>
        <v>3110.8</v>
      </c>
    </row>
    <row r="254" spans="1:20" ht="38.25">
      <c r="A254" s="213" t="s">
        <v>2767</v>
      </c>
      <c r="B254" s="229" t="s">
        <v>2461</v>
      </c>
      <c r="C254" s="213" t="s">
        <v>2439</v>
      </c>
      <c r="D254" s="230">
        <v>10</v>
      </c>
      <c r="E254" s="226">
        <v>2.7E-2</v>
      </c>
      <c r="F254" s="231">
        <v>85786.3</v>
      </c>
      <c r="G254" s="189">
        <f t="shared" si="29"/>
        <v>231.62301000000002</v>
      </c>
      <c r="H254" s="215">
        <v>141.4</v>
      </c>
      <c r="I254" s="215">
        <v>155.9</v>
      </c>
      <c r="J254" s="190">
        <f t="shared" si="30"/>
        <v>1559</v>
      </c>
      <c r="K254" s="190">
        <f t="shared" si="36"/>
        <v>1621.36</v>
      </c>
      <c r="L254" s="190">
        <f t="shared" si="36"/>
        <v>1686.2143999999998</v>
      </c>
      <c r="M254" s="232">
        <v>34449.879999999997</v>
      </c>
      <c r="N254" s="189">
        <f t="shared" si="31"/>
        <v>93.014676000000009</v>
      </c>
      <c r="O254" s="233">
        <f t="shared" si="32"/>
        <v>169.68</v>
      </c>
      <c r="P254" s="233">
        <f t="shared" si="33"/>
        <v>187.08</v>
      </c>
      <c r="Q254" s="190">
        <f t="shared" si="34"/>
        <v>1696.8000000000002</v>
      </c>
      <c r="R254" s="227">
        <f t="shared" si="28"/>
        <v>108.8389993585632</v>
      </c>
      <c r="T254" s="296">
        <f t="shared" si="35"/>
        <v>1414</v>
      </c>
    </row>
    <row r="255" spans="1:20" ht="38.25">
      <c r="A255" s="213" t="s">
        <v>2768</v>
      </c>
      <c r="B255" s="229" t="s">
        <v>2461</v>
      </c>
      <c r="C255" s="213" t="s">
        <v>2439</v>
      </c>
      <c r="D255" s="230">
        <v>24</v>
      </c>
      <c r="E255" s="226">
        <v>2.7E-2</v>
      </c>
      <c r="F255" s="231">
        <v>205887.12</v>
      </c>
      <c r="G255" s="189">
        <f t="shared" si="29"/>
        <v>231.62300999999999</v>
      </c>
      <c r="H255" s="215">
        <v>141.4</v>
      </c>
      <c r="I255" s="215">
        <v>155.9</v>
      </c>
      <c r="J255" s="190">
        <f t="shared" si="30"/>
        <v>3741.6000000000004</v>
      </c>
      <c r="K255" s="190">
        <f t="shared" si="36"/>
        <v>3891.2640000000006</v>
      </c>
      <c r="L255" s="190">
        <f t="shared" si="36"/>
        <v>4046.9145600000006</v>
      </c>
      <c r="M255" s="232">
        <v>82679.72</v>
      </c>
      <c r="N255" s="189">
        <f t="shared" si="31"/>
        <v>93.014685</v>
      </c>
      <c r="O255" s="233">
        <f t="shared" si="32"/>
        <v>169.68</v>
      </c>
      <c r="P255" s="233">
        <f t="shared" si="33"/>
        <v>187.08</v>
      </c>
      <c r="Q255" s="190">
        <f t="shared" si="34"/>
        <v>4072.32</v>
      </c>
      <c r="R255" s="227">
        <f t="shared" si="28"/>
        <v>108.83899935856319</v>
      </c>
      <c r="T255" s="296">
        <f t="shared" si="35"/>
        <v>3393.6000000000004</v>
      </c>
    </row>
    <row r="256" spans="1:20" ht="89.25">
      <c r="A256" s="213" t="s">
        <v>2769</v>
      </c>
      <c r="B256" s="229" t="s">
        <v>2765</v>
      </c>
      <c r="C256" s="213" t="s">
        <v>2439</v>
      </c>
      <c r="D256" s="230">
        <v>16</v>
      </c>
      <c r="E256" s="226">
        <v>2.7E-2</v>
      </c>
      <c r="F256" s="231">
        <v>137258.07999999999</v>
      </c>
      <c r="G256" s="189">
        <f t="shared" si="29"/>
        <v>231.62300999999997</v>
      </c>
      <c r="H256" s="215">
        <v>141.4</v>
      </c>
      <c r="I256" s="215">
        <v>155.9</v>
      </c>
      <c r="J256" s="190">
        <f t="shared" si="30"/>
        <v>2494.4</v>
      </c>
      <c r="K256" s="190">
        <f t="shared" si="36"/>
        <v>2594.1759999999999</v>
      </c>
      <c r="L256" s="190">
        <f t="shared" si="36"/>
        <v>2697.9430400000001</v>
      </c>
      <c r="M256" s="232">
        <v>55119.82</v>
      </c>
      <c r="N256" s="189">
        <f t="shared" si="31"/>
        <v>93.014696250000014</v>
      </c>
      <c r="O256" s="233">
        <f t="shared" si="32"/>
        <v>169.68</v>
      </c>
      <c r="P256" s="233">
        <f t="shared" si="33"/>
        <v>187.08</v>
      </c>
      <c r="Q256" s="190">
        <f t="shared" si="34"/>
        <v>2714.88</v>
      </c>
      <c r="R256" s="227">
        <f t="shared" si="28"/>
        <v>108.83899935856319</v>
      </c>
      <c r="T256" s="296">
        <f t="shared" si="35"/>
        <v>2262.4</v>
      </c>
    </row>
    <row r="257" spans="1:20" ht="89.25">
      <c r="A257" s="213" t="s">
        <v>2770</v>
      </c>
      <c r="B257" s="229" t="s">
        <v>2765</v>
      </c>
      <c r="C257" s="213" t="s">
        <v>2439</v>
      </c>
      <c r="D257" s="230">
        <v>11</v>
      </c>
      <c r="E257" s="226">
        <v>2.7E-2</v>
      </c>
      <c r="F257" s="231">
        <v>94364.93</v>
      </c>
      <c r="G257" s="189">
        <f t="shared" si="29"/>
        <v>231.62300999999997</v>
      </c>
      <c r="H257" s="215">
        <v>141.4</v>
      </c>
      <c r="I257" s="215">
        <v>155.9</v>
      </c>
      <c r="J257" s="190">
        <f t="shared" si="30"/>
        <v>1714.9</v>
      </c>
      <c r="K257" s="190">
        <f t="shared" si="36"/>
        <v>1783.4960000000001</v>
      </c>
      <c r="L257" s="190">
        <f t="shared" si="36"/>
        <v>1854.8358400000002</v>
      </c>
      <c r="M257" s="232">
        <v>37894.879999999997</v>
      </c>
      <c r="N257" s="189">
        <f t="shared" si="31"/>
        <v>93.014705454545464</v>
      </c>
      <c r="O257" s="233">
        <f t="shared" si="32"/>
        <v>169.68</v>
      </c>
      <c r="P257" s="233">
        <f t="shared" si="33"/>
        <v>187.08</v>
      </c>
      <c r="Q257" s="190">
        <f t="shared" si="34"/>
        <v>1866.48</v>
      </c>
      <c r="R257" s="227">
        <f t="shared" si="28"/>
        <v>108.83899935856319</v>
      </c>
      <c r="T257" s="296">
        <f t="shared" si="35"/>
        <v>1555.4</v>
      </c>
    </row>
    <row r="258" spans="1:20" ht="89.25">
      <c r="A258" s="213" t="s">
        <v>2771</v>
      </c>
      <c r="B258" s="229" t="s">
        <v>2765</v>
      </c>
      <c r="C258" s="213" t="s">
        <v>2439</v>
      </c>
      <c r="D258" s="230">
        <v>11</v>
      </c>
      <c r="E258" s="226">
        <v>2.7E-2</v>
      </c>
      <c r="F258" s="231">
        <v>94364.93</v>
      </c>
      <c r="G258" s="189">
        <f t="shared" si="29"/>
        <v>231.62300999999997</v>
      </c>
      <c r="H258" s="215">
        <v>141.4</v>
      </c>
      <c r="I258" s="215">
        <v>155.9</v>
      </c>
      <c r="J258" s="190">
        <f t="shared" si="30"/>
        <v>1714.9</v>
      </c>
      <c r="K258" s="190">
        <f t="shared" si="36"/>
        <v>1783.4960000000001</v>
      </c>
      <c r="L258" s="190">
        <f t="shared" si="36"/>
        <v>1854.8358400000002</v>
      </c>
      <c r="M258" s="232">
        <v>37894.879999999997</v>
      </c>
      <c r="N258" s="189">
        <f t="shared" si="31"/>
        <v>93.014705454545464</v>
      </c>
      <c r="O258" s="233">
        <f t="shared" si="32"/>
        <v>169.68</v>
      </c>
      <c r="P258" s="233">
        <f t="shared" si="33"/>
        <v>187.08</v>
      </c>
      <c r="Q258" s="190">
        <f t="shared" si="34"/>
        <v>1866.48</v>
      </c>
      <c r="R258" s="227">
        <f t="shared" si="28"/>
        <v>108.83899935856319</v>
      </c>
      <c r="T258" s="296">
        <f t="shared" si="35"/>
        <v>1555.4</v>
      </c>
    </row>
    <row r="259" spans="1:20" ht="38.25">
      <c r="A259" s="213" t="s">
        <v>2772</v>
      </c>
      <c r="B259" s="229" t="s">
        <v>2461</v>
      </c>
      <c r="C259" s="213" t="s">
        <v>2439</v>
      </c>
      <c r="D259" s="230">
        <v>11</v>
      </c>
      <c r="E259" s="226">
        <v>2.7E-2</v>
      </c>
      <c r="F259" s="231">
        <v>94364.93</v>
      </c>
      <c r="G259" s="189">
        <f t="shared" si="29"/>
        <v>231.62300999999997</v>
      </c>
      <c r="H259" s="215">
        <v>141.4</v>
      </c>
      <c r="I259" s="215">
        <v>155.9</v>
      </c>
      <c r="J259" s="190">
        <f t="shared" si="30"/>
        <v>1714.9</v>
      </c>
      <c r="K259" s="190">
        <f t="shared" si="36"/>
        <v>1783.4960000000001</v>
      </c>
      <c r="L259" s="190">
        <f t="shared" si="36"/>
        <v>1854.8358400000002</v>
      </c>
      <c r="M259" s="232">
        <v>37894.879999999997</v>
      </c>
      <c r="N259" s="189">
        <f t="shared" si="31"/>
        <v>93.014705454545464</v>
      </c>
      <c r="O259" s="233">
        <f t="shared" si="32"/>
        <v>169.68</v>
      </c>
      <c r="P259" s="233">
        <f t="shared" si="33"/>
        <v>187.08</v>
      </c>
      <c r="Q259" s="190">
        <f t="shared" si="34"/>
        <v>1866.48</v>
      </c>
      <c r="R259" s="227">
        <f t="shared" ref="R259:R322" si="37">Q259/J259*100</f>
        <v>108.83899935856319</v>
      </c>
      <c r="T259" s="296">
        <f t="shared" si="35"/>
        <v>1555.4</v>
      </c>
    </row>
    <row r="260" spans="1:20" ht="38.25">
      <c r="A260" s="213" t="s">
        <v>2773</v>
      </c>
      <c r="B260" s="229" t="s">
        <v>2461</v>
      </c>
      <c r="C260" s="213" t="s">
        <v>2439</v>
      </c>
      <c r="D260" s="230">
        <v>11</v>
      </c>
      <c r="E260" s="226">
        <v>2.7E-2</v>
      </c>
      <c r="F260" s="231">
        <v>94364.93</v>
      </c>
      <c r="G260" s="189">
        <f t="shared" ref="G260:G323" si="38">F260*E260/D260</f>
        <v>231.62300999999997</v>
      </c>
      <c r="H260" s="215">
        <v>141.4</v>
      </c>
      <c r="I260" s="215">
        <v>155.9</v>
      </c>
      <c r="J260" s="190">
        <f t="shared" ref="J260:J323" si="39">IF(G260&gt;I260,D260*I260,IF(H260&gt;G260,D260*H260, IF(I260&gt;G260&gt;H260,D260*G260)))</f>
        <v>1714.9</v>
      </c>
      <c r="K260" s="190">
        <f t="shared" si="36"/>
        <v>1783.4960000000001</v>
      </c>
      <c r="L260" s="190">
        <f t="shared" si="36"/>
        <v>1854.8358400000002</v>
      </c>
      <c r="M260" s="232">
        <v>37894.879999999997</v>
      </c>
      <c r="N260" s="189">
        <f t="shared" ref="N260:N323" si="40">M260*2.7%/D260</f>
        <v>93.014705454545464</v>
      </c>
      <c r="O260" s="233">
        <f t="shared" ref="O260:O323" si="41">SUM(H260,H260*20%)</f>
        <v>169.68</v>
      </c>
      <c r="P260" s="233">
        <f t="shared" ref="P260:P323" si="42">SUM(I260,I260*20%)</f>
        <v>187.08</v>
      </c>
      <c r="Q260" s="190">
        <f t="shared" ref="Q260:Q323" si="43">IF(N260&gt;P260,D260*P260,IF(O260&gt;N260,D260*O260, IF(P260&gt;N260&gt;O260,D260*N260)))</f>
        <v>1866.48</v>
      </c>
      <c r="R260" s="227">
        <f t="shared" si="37"/>
        <v>108.83899935856319</v>
      </c>
      <c r="T260" s="296">
        <f t="shared" ref="T260:T323" si="44">IF(N260&gt;I260,D260*I260,IF(H260&gt;N260,D260*H260, IF(I260&gt;G260&gt;H260,D260*G260)))</f>
        <v>1555.4</v>
      </c>
    </row>
    <row r="261" spans="1:20" ht="38.25">
      <c r="A261" s="213" t="s">
        <v>2774</v>
      </c>
      <c r="B261" s="229" t="s">
        <v>2461</v>
      </c>
      <c r="C261" s="213" t="s">
        <v>2439</v>
      </c>
      <c r="D261" s="230">
        <v>22</v>
      </c>
      <c r="E261" s="226">
        <v>2.7E-2</v>
      </c>
      <c r="F261" s="231">
        <v>188729.86</v>
      </c>
      <c r="G261" s="189">
        <f t="shared" si="38"/>
        <v>231.62300999999997</v>
      </c>
      <c r="H261" s="215">
        <v>141.4</v>
      </c>
      <c r="I261" s="215">
        <v>155.9</v>
      </c>
      <c r="J261" s="190">
        <f t="shared" si="39"/>
        <v>3429.8</v>
      </c>
      <c r="K261" s="190">
        <f t="shared" si="36"/>
        <v>3566.9920000000002</v>
      </c>
      <c r="L261" s="190">
        <f t="shared" si="36"/>
        <v>3709.6716800000004</v>
      </c>
      <c r="M261" s="232">
        <v>75789.740000000005</v>
      </c>
      <c r="N261" s="189">
        <f t="shared" si="40"/>
        <v>93.014680909090927</v>
      </c>
      <c r="O261" s="233">
        <f t="shared" si="41"/>
        <v>169.68</v>
      </c>
      <c r="P261" s="233">
        <f t="shared" si="42"/>
        <v>187.08</v>
      </c>
      <c r="Q261" s="190">
        <f t="shared" si="43"/>
        <v>3732.96</v>
      </c>
      <c r="R261" s="227">
        <f t="shared" si="37"/>
        <v>108.83899935856319</v>
      </c>
      <c r="T261" s="296">
        <f t="shared" si="44"/>
        <v>3110.8</v>
      </c>
    </row>
    <row r="262" spans="1:20" ht="38.25">
      <c r="A262" s="213" t="s">
        <v>2775</v>
      </c>
      <c r="B262" s="229" t="s">
        <v>2461</v>
      </c>
      <c r="C262" s="213" t="s">
        <v>2439</v>
      </c>
      <c r="D262" s="230">
        <v>11</v>
      </c>
      <c r="E262" s="226">
        <v>2.7E-2</v>
      </c>
      <c r="F262" s="231">
        <v>94364.93</v>
      </c>
      <c r="G262" s="189">
        <f t="shared" si="38"/>
        <v>231.62300999999997</v>
      </c>
      <c r="H262" s="215">
        <v>141.4</v>
      </c>
      <c r="I262" s="215">
        <v>155.9</v>
      </c>
      <c r="J262" s="190">
        <f t="shared" si="39"/>
        <v>1714.9</v>
      </c>
      <c r="K262" s="190">
        <f t="shared" si="36"/>
        <v>1783.4960000000001</v>
      </c>
      <c r="L262" s="190">
        <f t="shared" si="36"/>
        <v>1854.8358400000002</v>
      </c>
      <c r="M262" s="232">
        <v>37894.879999999997</v>
      </c>
      <c r="N262" s="189">
        <f t="shared" si="40"/>
        <v>93.014705454545464</v>
      </c>
      <c r="O262" s="233">
        <f t="shared" si="41"/>
        <v>169.68</v>
      </c>
      <c r="P262" s="233">
        <f t="shared" si="42"/>
        <v>187.08</v>
      </c>
      <c r="Q262" s="190">
        <f t="shared" si="43"/>
        <v>1866.48</v>
      </c>
      <c r="R262" s="227">
        <f t="shared" si="37"/>
        <v>108.83899935856319</v>
      </c>
      <c r="T262" s="296">
        <f t="shared" si="44"/>
        <v>1555.4</v>
      </c>
    </row>
    <row r="263" spans="1:20" ht="38.25">
      <c r="A263" s="213" t="s">
        <v>2776</v>
      </c>
      <c r="B263" s="229" t="s">
        <v>2461</v>
      </c>
      <c r="C263" s="213" t="s">
        <v>2439</v>
      </c>
      <c r="D263" s="230">
        <v>11</v>
      </c>
      <c r="E263" s="226">
        <v>2.7E-2</v>
      </c>
      <c r="F263" s="231">
        <v>94364.93</v>
      </c>
      <c r="G263" s="189">
        <f t="shared" si="38"/>
        <v>231.62300999999997</v>
      </c>
      <c r="H263" s="215">
        <v>141.4</v>
      </c>
      <c r="I263" s="215">
        <v>155.9</v>
      </c>
      <c r="J263" s="190">
        <f t="shared" si="39"/>
        <v>1714.9</v>
      </c>
      <c r="K263" s="190">
        <f t="shared" si="36"/>
        <v>1783.4960000000001</v>
      </c>
      <c r="L263" s="190">
        <f t="shared" si="36"/>
        <v>1854.8358400000002</v>
      </c>
      <c r="M263" s="232">
        <v>37894.879999999997</v>
      </c>
      <c r="N263" s="189">
        <f t="shared" si="40"/>
        <v>93.014705454545464</v>
      </c>
      <c r="O263" s="233">
        <f t="shared" si="41"/>
        <v>169.68</v>
      </c>
      <c r="P263" s="233">
        <f t="shared" si="42"/>
        <v>187.08</v>
      </c>
      <c r="Q263" s="190">
        <f t="shared" si="43"/>
        <v>1866.48</v>
      </c>
      <c r="R263" s="227">
        <f t="shared" si="37"/>
        <v>108.83899935856319</v>
      </c>
      <c r="T263" s="296">
        <f t="shared" si="44"/>
        <v>1555.4</v>
      </c>
    </row>
    <row r="264" spans="1:20" ht="38.25">
      <c r="A264" s="213" t="s">
        <v>2777</v>
      </c>
      <c r="B264" s="229" t="s">
        <v>2461</v>
      </c>
      <c r="C264" s="213" t="s">
        <v>2439</v>
      </c>
      <c r="D264" s="230">
        <v>14</v>
      </c>
      <c r="E264" s="226">
        <v>2.7E-2</v>
      </c>
      <c r="F264" s="231">
        <v>120100.82</v>
      </c>
      <c r="G264" s="189">
        <f t="shared" si="38"/>
        <v>231.62301000000002</v>
      </c>
      <c r="H264" s="215">
        <v>141.4</v>
      </c>
      <c r="I264" s="215">
        <v>155.9</v>
      </c>
      <c r="J264" s="190">
        <f t="shared" si="39"/>
        <v>2182.6</v>
      </c>
      <c r="K264" s="190">
        <f t="shared" si="36"/>
        <v>2269.904</v>
      </c>
      <c r="L264" s="190">
        <f t="shared" si="36"/>
        <v>2360.7001599999999</v>
      </c>
      <c r="M264" s="232">
        <v>48229.84</v>
      </c>
      <c r="N264" s="189">
        <f t="shared" si="40"/>
        <v>93.014691428571425</v>
      </c>
      <c r="O264" s="233">
        <f t="shared" si="41"/>
        <v>169.68</v>
      </c>
      <c r="P264" s="233">
        <f t="shared" si="42"/>
        <v>187.08</v>
      </c>
      <c r="Q264" s="190">
        <f t="shared" si="43"/>
        <v>2375.52</v>
      </c>
      <c r="R264" s="227">
        <f t="shared" si="37"/>
        <v>108.83899935856319</v>
      </c>
      <c r="T264" s="296">
        <f t="shared" si="44"/>
        <v>1979.6000000000001</v>
      </c>
    </row>
    <row r="265" spans="1:20" ht="38.25">
      <c r="A265" s="213" t="s">
        <v>2778</v>
      </c>
      <c r="B265" s="229" t="s">
        <v>2461</v>
      </c>
      <c r="C265" s="213" t="s">
        <v>2439</v>
      </c>
      <c r="D265" s="230">
        <v>20</v>
      </c>
      <c r="E265" s="226">
        <v>2.7E-2</v>
      </c>
      <c r="F265" s="231">
        <v>171572.6</v>
      </c>
      <c r="G265" s="189">
        <f t="shared" si="38"/>
        <v>231.62301000000002</v>
      </c>
      <c r="H265" s="215">
        <v>141.4</v>
      </c>
      <c r="I265" s="215">
        <v>155.9</v>
      </c>
      <c r="J265" s="190">
        <f t="shared" si="39"/>
        <v>3118</v>
      </c>
      <c r="K265" s="190">
        <f t="shared" si="36"/>
        <v>3242.72</v>
      </c>
      <c r="L265" s="190">
        <f t="shared" si="36"/>
        <v>3372.4287999999997</v>
      </c>
      <c r="M265" s="232">
        <v>68899.759999999995</v>
      </c>
      <c r="N265" s="189">
        <f t="shared" si="40"/>
        <v>93.014676000000009</v>
      </c>
      <c r="O265" s="233">
        <f t="shared" si="41"/>
        <v>169.68</v>
      </c>
      <c r="P265" s="233">
        <f t="shared" si="42"/>
        <v>187.08</v>
      </c>
      <c r="Q265" s="190">
        <f t="shared" si="43"/>
        <v>3393.6000000000004</v>
      </c>
      <c r="R265" s="227">
        <f t="shared" si="37"/>
        <v>108.8389993585632</v>
      </c>
      <c r="T265" s="296">
        <f t="shared" si="44"/>
        <v>2828</v>
      </c>
    </row>
    <row r="266" spans="1:20" ht="38.25">
      <c r="A266" s="213" t="s">
        <v>2779</v>
      </c>
      <c r="B266" s="229" t="s">
        <v>2461</v>
      </c>
      <c r="C266" s="213" t="s">
        <v>2439</v>
      </c>
      <c r="D266" s="230">
        <v>11</v>
      </c>
      <c r="E266" s="226">
        <v>2.7E-2</v>
      </c>
      <c r="F266" s="231">
        <v>94364.93</v>
      </c>
      <c r="G266" s="189">
        <f t="shared" si="38"/>
        <v>231.62300999999997</v>
      </c>
      <c r="H266" s="215">
        <v>141.4</v>
      </c>
      <c r="I266" s="215">
        <v>155.9</v>
      </c>
      <c r="J266" s="190">
        <f t="shared" si="39"/>
        <v>1714.9</v>
      </c>
      <c r="K266" s="190">
        <f t="shared" si="36"/>
        <v>1783.4960000000001</v>
      </c>
      <c r="L266" s="190">
        <f t="shared" si="36"/>
        <v>1854.8358400000002</v>
      </c>
      <c r="M266" s="232">
        <v>37894.879999999997</v>
      </c>
      <c r="N266" s="189">
        <f t="shared" si="40"/>
        <v>93.014705454545464</v>
      </c>
      <c r="O266" s="233">
        <f t="shared" si="41"/>
        <v>169.68</v>
      </c>
      <c r="P266" s="233">
        <f t="shared" si="42"/>
        <v>187.08</v>
      </c>
      <c r="Q266" s="190">
        <f t="shared" si="43"/>
        <v>1866.48</v>
      </c>
      <c r="R266" s="227">
        <f t="shared" si="37"/>
        <v>108.83899935856319</v>
      </c>
      <c r="T266" s="296">
        <f t="shared" si="44"/>
        <v>1555.4</v>
      </c>
    </row>
    <row r="267" spans="1:20" ht="38.25">
      <c r="A267" s="213" t="s">
        <v>2780</v>
      </c>
      <c r="B267" s="229" t="s">
        <v>2461</v>
      </c>
      <c r="C267" s="213" t="s">
        <v>2439</v>
      </c>
      <c r="D267" s="230">
        <v>24</v>
      </c>
      <c r="E267" s="226">
        <v>2.7E-2</v>
      </c>
      <c r="F267" s="231">
        <v>205887.12</v>
      </c>
      <c r="G267" s="189">
        <f t="shared" si="38"/>
        <v>231.62300999999999</v>
      </c>
      <c r="H267" s="215">
        <v>141.4</v>
      </c>
      <c r="I267" s="215">
        <v>155.9</v>
      </c>
      <c r="J267" s="190">
        <f t="shared" si="39"/>
        <v>3741.6000000000004</v>
      </c>
      <c r="K267" s="190">
        <f t="shared" si="36"/>
        <v>3891.2640000000006</v>
      </c>
      <c r="L267" s="190">
        <f t="shared" si="36"/>
        <v>4046.9145600000006</v>
      </c>
      <c r="M267" s="232">
        <v>82679.72</v>
      </c>
      <c r="N267" s="189">
        <f t="shared" si="40"/>
        <v>93.014685</v>
      </c>
      <c r="O267" s="233">
        <f t="shared" si="41"/>
        <v>169.68</v>
      </c>
      <c r="P267" s="233">
        <f t="shared" si="42"/>
        <v>187.08</v>
      </c>
      <c r="Q267" s="190">
        <f t="shared" si="43"/>
        <v>4072.32</v>
      </c>
      <c r="R267" s="227">
        <f t="shared" si="37"/>
        <v>108.83899935856319</v>
      </c>
      <c r="T267" s="296">
        <f t="shared" si="44"/>
        <v>3393.6000000000004</v>
      </c>
    </row>
    <row r="268" spans="1:20" ht="38.25">
      <c r="A268" s="213" t="s">
        <v>2781</v>
      </c>
      <c r="B268" s="229" t="s">
        <v>2461</v>
      </c>
      <c r="C268" s="213" t="s">
        <v>2439</v>
      </c>
      <c r="D268" s="230">
        <v>11</v>
      </c>
      <c r="E268" s="226">
        <v>2.7E-2</v>
      </c>
      <c r="F268" s="231">
        <v>94364.93</v>
      </c>
      <c r="G268" s="189">
        <f t="shared" si="38"/>
        <v>231.62300999999997</v>
      </c>
      <c r="H268" s="215">
        <v>141.4</v>
      </c>
      <c r="I268" s="215">
        <v>155.9</v>
      </c>
      <c r="J268" s="190">
        <f t="shared" si="39"/>
        <v>1714.9</v>
      </c>
      <c r="K268" s="190">
        <f t="shared" si="36"/>
        <v>1783.4960000000001</v>
      </c>
      <c r="L268" s="190">
        <f t="shared" si="36"/>
        <v>1854.8358400000002</v>
      </c>
      <c r="M268" s="232">
        <v>37894.879999999997</v>
      </c>
      <c r="N268" s="189">
        <f t="shared" si="40"/>
        <v>93.014705454545464</v>
      </c>
      <c r="O268" s="233">
        <f t="shared" si="41"/>
        <v>169.68</v>
      </c>
      <c r="P268" s="233">
        <f t="shared" si="42"/>
        <v>187.08</v>
      </c>
      <c r="Q268" s="190">
        <f t="shared" si="43"/>
        <v>1866.48</v>
      </c>
      <c r="R268" s="227">
        <f t="shared" si="37"/>
        <v>108.83899935856319</v>
      </c>
      <c r="T268" s="296">
        <f t="shared" si="44"/>
        <v>1555.4</v>
      </c>
    </row>
    <row r="269" spans="1:20" ht="38.25">
      <c r="A269" s="213" t="s">
        <v>2782</v>
      </c>
      <c r="B269" s="229" t="s">
        <v>2461</v>
      </c>
      <c r="C269" s="213" t="s">
        <v>2439</v>
      </c>
      <c r="D269" s="230">
        <v>11</v>
      </c>
      <c r="E269" s="226">
        <v>2.7E-2</v>
      </c>
      <c r="F269" s="231">
        <v>94364.93</v>
      </c>
      <c r="G269" s="189">
        <f t="shared" si="38"/>
        <v>231.62300999999997</v>
      </c>
      <c r="H269" s="215">
        <v>141.4</v>
      </c>
      <c r="I269" s="215">
        <v>155.9</v>
      </c>
      <c r="J269" s="190">
        <f t="shared" si="39"/>
        <v>1714.9</v>
      </c>
      <c r="K269" s="190">
        <f t="shared" si="36"/>
        <v>1783.4960000000001</v>
      </c>
      <c r="L269" s="190">
        <f t="shared" si="36"/>
        <v>1854.8358400000002</v>
      </c>
      <c r="M269" s="232">
        <v>37894.879999999997</v>
      </c>
      <c r="N269" s="189">
        <f t="shared" si="40"/>
        <v>93.014705454545464</v>
      </c>
      <c r="O269" s="233">
        <f t="shared" si="41"/>
        <v>169.68</v>
      </c>
      <c r="P269" s="233">
        <f t="shared" si="42"/>
        <v>187.08</v>
      </c>
      <c r="Q269" s="190">
        <f t="shared" si="43"/>
        <v>1866.48</v>
      </c>
      <c r="R269" s="227">
        <f t="shared" si="37"/>
        <v>108.83899935856319</v>
      </c>
      <c r="T269" s="296">
        <f t="shared" si="44"/>
        <v>1555.4</v>
      </c>
    </row>
    <row r="270" spans="1:20" ht="38.25">
      <c r="A270" s="213" t="s">
        <v>2783</v>
      </c>
      <c r="B270" s="229" t="s">
        <v>2461</v>
      </c>
      <c r="C270" s="213" t="s">
        <v>2439</v>
      </c>
      <c r="D270" s="230">
        <v>27</v>
      </c>
      <c r="E270" s="226">
        <v>2.7E-2</v>
      </c>
      <c r="F270" s="231">
        <v>231623.01</v>
      </c>
      <c r="G270" s="189">
        <f t="shared" si="38"/>
        <v>231.62301000000002</v>
      </c>
      <c r="H270" s="215">
        <v>141.4</v>
      </c>
      <c r="I270" s="215">
        <v>155.9</v>
      </c>
      <c r="J270" s="190">
        <f t="shared" si="39"/>
        <v>4209.3</v>
      </c>
      <c r="K270" s="190">
        <f t="shared" si="36"/>
        <v>4377.6720000000005</v>
      </c>
      <c r="L270" s="190">
        <f t="shared" si="36"/>
        <v>4552.7788800000008</v>
      </c>
      <c r="M270" s="232">
        <v>93014.68</v>
      </c>
      <c r="N270" s="189">
        <f t="shared" si="40"/>
        <v>93.014680000000013</v>
      </c>
      <c r="O270" s="233">
        <f t="shared" si="41"/>
        <v>169.68</v>
      </c>
      <c r="P270" s="233">
        <f t="shared" si="42"/>
        <v>187.08</v>
      </c>
      <c r="Q270" s="190">
        <f t="shared" si="43"/>
        <v>4581.3600000000006</v>
      </c>
      <c r="R270" s="227">
        <f t="shared" si="37"/>
        <v>108.83899935856319</v>
      </c>
      <c r="T270" s="296">
        <f t="shared" si="44"/>
        <v>3817.8</v>
      </c>
    </row>
    <row r="271" spans="1:20" ht="38.25">
      <c r="A271" s="213" t="s">
        <v>2784</v>
      </c>
      <c r="B271" s="229" t="s">
        <v>2461</v>
      </c>
      <c r="C271" s="213" t="s">
        <v>2439</v>
      </c>
      <c r="D271" s="230">
        <v>21</v>
      </c>
      <c r="E271" s="226">
        <v>2.7E-2</v>
      </c>
      <c r="F271" s="231">
        <v>180151.23</v>
      </c>
      <c r="G271" s="189">
        <f t="shared" si="38"/>
        <v>231.62300999999999</v>
      </c>
      <c r="H271" s="215">
        <v>141.4</v>
      </c>
      <c r="I271" s="215">
        <v>155.9</v>
      </c>
      <c r="J271" s="190">
        <f t="shared" si="39"/>
        <v>3273.9</v>
      </c>
      <c r="K271" s="190">
        <f t="shared" si="36"/>
        <v>3404.8560000000002</v>
      </c>
      <c r="L271" s="190">
        <f t="shared" si="36"/>
        <v>3541.05024</v>
      </c>
      <c r="M271" s="232">
        <v>72344.759999999995</v>
      </c>
      <c r="N271" s="189">
        <f t="shared" si="40"/>
        <v>93.014691428571425</v>
      </c>
      <c r="O271" s="233">
        <f t="shared" si="41"/>
        <v>169.68</v>
      </c>
      <c r="P271" s="233">
        <f t="shared" si="42"/>
        <v>187.08</v>
      </c>
      <c r="Q271" s="190">
        <f t="shared" si="43"/>
        <v>3563.28</v>
      </c>
      <c r="R271" s="227">
        <f t="shared" si="37"/>
        <v>108.83899935856319</v>
      </c>
      <c r="T271" s="296">
        <f t="shared" si="44"/>
        <v>2969.4</v>
      </c>
    </row>
    <row r="272" spans="1:20" ht="38.25">
      <c r="A272" s="213" t="s">
        <v>2785</v>
      </c>
      <c r="B272" s="229" t="s">
        <v>2461</v>
      </c>
      <c r="C272" s="213" t="s">
        <v>2439</v>
      </c>
      <c r="D272" s="230">
        <v>11</v>
      </c>
      <c r="E272" s="226">
        <v>2.7E-2</v>
      </c>
      <c r="F272" s="231">
        <v>94364.93</v>
      </c>
      <c r="G272" s="189">
        <f t="shared" si="38"/>
        <v>231.62300999999997</v>
      </c>
      <c r="H272" s="215">
        <v>141.4</v>
      </c>
      <c r="I272" s="215">
        <v>155.9</v>
      </c>
      <c r="J272" s="190">
        <f t="shared" si="39"/>
        <v>1714.9</v>
      </c>
      <c r="K272" s="190">
        <f t="shared" si="36"/>
        <v>1783.4960000000001</v>
      </c>
      <c r="L272" s="190">
        <f t="shared" si="36"/>
        <v>1854.8358400000002</v>
      </c>
      <c r="M272" s="232">
        <v>37894.879999999997</v>
      </c>
      <c r="N272" s="189">
        <f t="shared" si="40"/>
        <v>93.014705454545464</v>
      </c>
      <c r="O272" s="233">
        <f t="shared" si="41"/>
        <v>169.68</v>
      </c>
      <c r="P272" s="233">
        <f t="shared" si="42"/>
        <v>187.08</v>
      </c>
      <c r="Q272" s="190">
        <f t="shared" si="43"/>
        <v>1866.48</v>
      </c>
      <c r="R272" s="227">
        <f t="shared" si="37"/>
        <v>108.83899935856319</v>
      </c>
      <c r="T272" s="296">
        <f t="shared" si="44"/>
        <v>1555.4</v>
      </c>
    </row>
    <row r="273" spans="1:20" ht="38.25">
      <c r="A273" s="213" t="s">
        <v>2786</v>
      </c>
      <c r="B273" s="229" t="s">
        <v>2461</v>
      </c>
      <c r="C273" s="213" t="s">
        <v>2439</v>
      </c>
      <c r="D273" s="230">
        <v>20</v>
      </c>
      <c r="E273" s="226">
        <v>2.7E-2</v>
      </c>
      <c r="F273" s="231">
        <v>171572.6</v>
      </c>
      <c r="G273" s="189">
        <f t="shared" si="38"/>
        <v>231.62301000000002</v>
      </c>
      <c r="H273" s="215">
        <v>141.4</v>
      </c>
      <c r="I273" s="215">
        <v>155.9</v>
      </c>
      <c r="J273" s="190">
        <f t="shared" si="39"/>
        <v>3118</v>
      </c>
      <c r="K273" s="190">
        <f t="shared" si="36"/>
        <v>3242.72</v>
      </c>
      <c r="L273" s="190">
        <f t="shared" si="36"/>
        <v>3372.4287999999997</v>
      </c>
      <c r="M273" s="232">
        <v>68899.759999999995</v>
      </c>
      <c r="N273" s="189">
        <f t="shared" si="40"/>
        <v>93.014676000000009</v>
      </c>
      <c r="O273" s="233">
        <f t="shared" si="41"/>
        <v>169.68</v>
      </c>
      <c r="P273" s="233">
        <f t="shared" si="42"/>
        <v>187.08</v>
      </c>
      <c r="Q273" s="190">
        <f t="shared" si="43"/>
        <v>3393.6000000000004</v>
      </c>
      <c r="R273" s="227">
        <f t="shared" si="37"/>
        <v>108.8389993585632</v>
      </c>
      <c r="T273" s="296">
        <f t="shared" si="44"/>
        <v>2828</v>
      </c>
    </row>
    <row r="274" spans="1:20" ht="38.25">
      <c r="A274" s="213" t="s">
        <v>2787</v>
      </c>
      <c r="B274" s="229" t="s">
        <v>2461</v>
      </c>
      <c r="C274" s="213" t="s">
        <v>2439</v>
      </c>
      <c r="D274" s="230">
        <v>11</v>
      </c>
      <c r="E274" s="226">
        <v>2.7E-2</v>
      </c>
      <c r="F274" s="231">
        <v>94364.93</v>
      </c>
      <c r="G274" s="189">
        <f t="shared" si="38"/>
        <v>231.62300999999997</v>
      </c>
      <c r="H274" s="215">
        <v>141.4</v>
      </c>
      <c r="I274" s="215">
        <v>155.9</v>
      </c>
      <c r="J274" s="190">
        <f t="shared" si="39"/>
        <v>1714.9</v>
      </c>
      <c r="K274" s="190">
        <f t="shared" si="36"/>
        <v>1783.4960000000001</v>
      </c>
      <c r="L274" s="190">
        <f t="shared" si="36"/>
        <v>1854.8358400000002</v>
      </c>
      <c r="M274" s="232">
        <v>37894.879999999997</v>
      </c>
      <c r="N274" s="189">
        <f t="shared" si="40"/>
        <v>93.014705454545464</v>
      </c>
      <c r="O274" s="233">
        <f t="shared" si="41"/>
        <v>169.68</v>
      </c>
      <c r="P274" s="233">
        <f t="shared" si="42"/>
        <v>187.08</v>
      </c>
      <c r="Q274" s="190">
        <f t="shared" si="43"/>
        <v>1866.48</v>
      </c>
      <c r="R274" s="227">
        <f t="shared" si="37"/>
        <v>108.83899935856319</v>
      </c>
      <c r="T274" s="296">
        <f t="shared" si="44"/>
        <v>1555.4</v>
      </c>
    </row>
    <row r="275" spans="1:20" ht="38.25">
      <c r="A275" s="213" t="s">
        <v>2788</v>
      </c>
      <c r="B275" s="229" t="s">
        <v>2461</v>
      </c>
      <c r="C275" s="213" t="s">
        <v>2439</v>
      </c>
      <c r="D275" s="230">
        <v>11</v>
      </c>
      <c r="E275" s="226">
        <v>2.7E-2</v>
      </c>
      <c r="F275" s="231">
        <v>94364.93</v>
      </c>
      <c r="G275" s="189">
        <f t="shared" si="38"/>
        <v>231.62300999999997</v>
      </c>
      <c r="H275" s="215">
        <v>141.4</v>
      </c>
      <c r="I275" s="215">
        <v>155.9</v>
      </c>
      <c r="J275" s="190">
        <f t="shared" si="39"/>
        <v>1714.9</v>
      </c>
      <c r="K275" s="190">
        <f t="shared" si="36"/>
        <v>1783.4960000000001</v>
      </c>
      <c r="L275" s="190">
        <f t="shared" si="36"/>
        <v>1854.8358400000002</v>
      </c>
      <c r="M275" s="232">
        <v>37894.879999999997</v>
      </c>
      <c r="N275" s="189">
        <f t="shared" si="40"/>
        <v>93.014705454545464</v>
      </c>
      <c r="O275" s="233">
        <f t="shared" si="41"/>
        <v>169.68</v>
      </c>
      <c r="P275" s="233">
        <f t="shared" si="42"/>
        <v>187.08</v>
      </c>
      <c r="Q275" s="190">
        <f t="shared" si="43"/>
        <v>1866.48</v>
      </c>
      <c r="R275" s="227">
        <f t="shared" si="37"/>
        <v>108.83899935856319</v>
      </c>
      <c r="T275" s="296">
        <f t="shared" si="44"/>
        <v>1555.4</v>
      </c>
    </row>
    <row r="276" spans="1:20" ht="38.25">
      <c r="A276" s="213" t="s">
        <v>2789</v>
      </c>
      <c r="B276" s="229" t="s">
        <v>2461</v>
      </c>
      <c r="C276" s="213" t="s">
        <v>2439</v>
      </c>
      <c r="D276" s="230">
        <v>16</v>
      </c>
      <c r="E276" s="226">
        <v>2.7E-2</v>
      </c>
      <c r="F276" s="231">
        <v>137258.07999999999</v>
      </c>
      <c r="G276" s="189">
        <f t="shared" si="38"/>
        <v>231.62300999999997</v>
      </c>
      <c r="H276" s="215">
        <v>141.4</v>
      </c>
      <c r="I276" s="215">
        <v>155.9</v>
      </c>
      <c r="J276" s="190">
        <f t="shared" si="39"/>
        <v>2494.4</v>
      </c>
      <c r="K276" s="190">
        <f t="shared" ref="K276:L339" si="45">SUM(J276,J276*4%)</f>
        <v>2594.1759999999999</v>
      </c>
      <c r="L276" s="190">
        <f t="shared" si="45"/>
        <v>2697.9430400000001</v>
      </c>
      <c r="M276" s="232">
        <v>55119.82</v>
      </c>
      <c r="N276" s="189">
        <f t="shared" si="40"/>
        <v>93.014696250000014</v>
      </c>
      <c r="O276" s="233">
        <f t="shared" si="41"/>
        <v>169.68</v>
      </c>
      <c r="P276" s="233">
        <f t="shared" si="42"/>
        <v>187.08</v>
      </c>
      <c r="Q276" s="190">
        <f t="shared" si="43"/>
        <v>2714.88</v>
      </c>
      <c r="R276" s="227">
        <f t="shared" si="37"/>
        <v>108.83899935856319</v>
      </c>
      <c r="T276" s="296">
        <f t="shared" si="44"/>
        <v>2262.4</v>
      </c>
    </row>
    <row r="277" spans="1:20" ht="38.25">
      <c r="A277" s="213" t="s">
        <v>2790</v>
      </c>
      <c r="B277" s="229" t="s">
        <v>2461</v>
      </c>
      <c r="C277" s="213" t="s">
        <v>2439</v>
      </c>
      <c r="D277" s="230">
        <v>11</v>
      </c>
      <c r="E277" s="226">
        <v>2.7E-2</v>
      </c>
      <c r="F277" s="231">
        <v>94364.93</v>
      </c>
      <c r="G277" s="189">
        <f t="shared" si="38"/>
        <v>231.62300999999997</v>
      </c>
      <c r="H277" s="215">
        <v>141.4</v>
      </c>
      <c r="I277" s="215">
        <v>155.9</v>
      </c>
      <c r="J277" s="190">
        <f t="shared" si="39"/>
        <v>1714.9</v>
      </c>
      <c r="K277" s="190">
        <f t="shared" si="45"/>
        <v>1783.4960000000001</v>
      </c>
      <c r="L277" s="190">
        <f t="shared" si="45"/>
        <v>1854.8358400000002</v>
      </c>
      <c r="M277" s="232">
        <v>37894.879999999997</v>
      </c>
      <c r="N277" s="189">
        <f t="shared" si="40"/>
        <v>93.014705454545464</v>
      </c>
      <c r="O277" s="233">
        <f t="shared" si="41"/>
        <v>169.68</v>
      </c>
      <c r="P277" s="233">
        <f t="shared" si="42"/>
        <v>187.08</v>
      </c>
      <c r="Q277" s="190">
        <f t="shared" si="43"/>
        <v>1866.48</v>
      </c>
      <c r="R277" s="227">
        <f t="shared" si="37"/>
        <v>108.83899935856319</v>
      </c>
      <c r="T277" s="296">
        <f t="shared" si="44"/>
        <v>1555.4</v>
      </c>
    </row>
    <row r="278" spans="1:20" ht="38.25">
      <c r="A278" s="213" t="s">
        <v>2791</v>
      </c>
      <c r="B278" s="229" t="s">
        <v>2461</v>
      </c>
      <c r="C278" s="213" t="s">
        <v>2439</v>
      </c>
      <c r="D278" s="230">
        <v>11</v>
      </c>
      <c r="E278" s="226">
        <v>2.7E-2</v>
      </c>
      <c r="F278" s="231">
        <v>94364.93</v>
      </c>
      <c r="G278" s="189">
        <f t="shared" si="38"/>
        <v>231.62300999999997</v>
      </c>
      <c r="H278" s="215">
        <v>141.4</v>
      </c>
      <c r="I278" s="215">
        <v>155.9</v>
      </c>
      <c r="J278" s="190">
        <f t="shared" si="39"/>
        <v>1714.9</v>
      </c>
      <c r="K278" s="190">
        <f t="shared" si="45"/>
        <v>1783.4960000000001</v>
      </c>
      <c r="L278" s="190">
        <f t="shared" si="45"/>
        <v>1854.8358400000002</v>
      </c>
      <c r="M278" s="232">
        <v>37894.879999999997</v>
      </c>
      <c r="N278" s="189">
        <f t="shared" si="40"/>
        <v>93.014705454545464</v>
      </c>
      <c r="O278" s="233">
        <f t="shared" si="41"/>
        <v>169.68</v>
      </c>
      <c r="P278" s="233">
        <f t="shared" si="42"/>
        <v>187.08</v>
      </c>
      <c r="Q278" s="190">
        <f t="shared" si="43"/>
        <v>1866.48</v>
      </c>
      <c r="R278" s="227">
        <f t="shared" si="37"/>
        <v>108.83899935856319</v>
      </c>
      <c r="T278" s="296">
        <f t="shared" si="44"/>
        <v>1555.4</v>
      </c>
    </row>
    <row r="279" spans="1:20" ht="38.25">
      <c r="A279" s="213" t="s">
        <v>2792</v>
      </c>
      <c r="B279" s="229" t="s">
        <v>2461</v>
      </c>
      <c r="C279" s="213" t="s">
        <v>2439</v>
      </c>
      <c r="D279" s="230">
        <v>11</v>
      </c>
      <c r="E279" s="226">
        <v>2.7E-2</v>
      </c>
      <c r="F279" s="231">
        <v>94364.93</v>
      </c>
      <c r="G279" s="189">
        <f t="shared" si="38"/>
        <v>231.62300999999997</v>
      </c>
      <c r="H279" s="215">
        <v>141.4</v>
      </c>
      <c r="I279" s="215">
        <v>155.9</v>
      </c>
      <c r="J279" s="190">
        <f t="shared" si="39"/>
        <v>1714.9</v>
      </c>
      <c r="K279" s="190">
        <f t="shared" si="45"/>
        <v>1783.4960000000001</v>
      </c>
      <c r="L279" s="190">
        <f t="shared" si="45"/>
        <v>1854.8358400000002</v>
      </c>
      <c r="M279" s="232">
        <v>37894.879999999997</v>
      </c>
      <c r="N279" s="189">
        <f t="shared" si="40"/>
        <v>93.014705454545464</v>
      </c>
      <c r="O279" s="233">
        <f t="shared" si="41"/>
        <v>169.68</v>
      </c>
      <c r="P279" s="233">
        <f t="shared" si="42"/>
        <v>187.08</v>
      </c>
      <c r="Q279" s="190">
        <f t="shared" si="43"/>
        <v>1866.48</v>
      </c>
      <c r="R279" s="227">
        <f t="shared" si="37"/>
        <v>108.83899935856319</v>
      </c>
      <c r="T279" s="296">
        <f t="shared" si="44"/>
        <v>1555.4</v>
      </c>
    </row>
    <row r="280" spans="1:20" ht="38.25">
      <c r="A280" s="213" t="s">
        <v>2793</v>
      </c>
      <c r="B280" s="229" t="s">
        <v>2461</v>
      </c>
      <c r="C280" s="213" t="s">
        <v>2439</v>
      </c>
      <c r="D280" s="230">
        <v>11</v>
      </c>
      <c r="E280" s="226">
        <v>2.7E-2</v>
      </c>
      <c r="F280" s="231">
        <v>94364.93</v>
      </c>
      <c r="G280" s="189">
        <f t="shared" si="38"/>
        <v>231.62300999999997</v>
      </c>
      <c r="H280" s="215">
        <v>141.4</v>
      </c>
      <c r="I280" s="215">
        <v>155.9</v>
      </c>
      <c r="J280" s="190">
        <f t="shared" si="39"/>
        <v>1714.9</v>
      </c>
      <c r="K280" s="190">
        <f t="shared" si="45"/>
        <v>1783.4960000000001</v>
      </c>
      <c r="L280" s="190">
        <f t="shared" si="45"/>
        <v>1854.8358400000002</v>
      </c>
      <c r="M280" s="232">
        <v>37894.879999999997</v>
      </c>
      <c r="N280" s="189">
        <f t="shared" si="40"/>
        <v>93.014705454545464</v>
      </c>
      <c r="O280" s="233">
        <f t="shared" si="41"/>
        <v>169.68</v>
      </c>
      <c r="P280" s="233">
        <f t="shared" si="42"/>
        <v>187.08</v>
      </c>
      <c r="Q280" s="190">
        <f t="shared" si="43"/>
        <v>1866.48</v>
      </c>
      <c r="R280" s="227">
        <f t="shared" si="37"/>
        <v>108.83899935856319</v>
      </c>
      <c r="T280" s="296">
        <f t="shared" si="44"/>
        <v>1555.4</v>
      </c>
    </row>
    <row r="281" spans="1:20" ht="38.25">
      <c r="A281" s="213" t="s">
        <v>2794</v>
      </c>
      <c r="B281" s="229" t="s">
        <v>2461</v>
      </c>
      <c r="C281" s="213" t="s">
        <v>2439</v>
      </c>
      <c r="D281" s="230">
        <v>11</v>
      </c>
      <c r="E281" s="226">
        <v>2.7E-2</v>
      </c>
      <c r="F281" s="231">
        <v>94364.93</v>
      </c>
      <c r="G281" s="189">
        <f t="shared" si="38"/>
        <v>231.62300999999997</v>
      </c>
      <c r="H281" s="215">
        <v>141.4</v>
      </c>
      <c r="I281" s="215">
        <v>155.9</v>
      </c>
      <c r="J281" s="190">
        <f t="shared" si="39"/>
        <v>1714.9</v>
      </c>
      <c r="K281" s="190">
        <f t="shared" si="45"/>
        <v>1783.4960000000001</v>
      </c>
      <c r="L281" s="190">
        <f t="shared" si="45"/>
        <v>1854.8358400000002</v>
      </c>
      <c r="M281" s="232">
        <v>37894.879999999997</v>
      </c>
      <c r="N281" s="189">
        <f t="shared" si="40"/>
        <v>93.014705454545464</v>
      </c>
      <c r="O281" s="233">
        <f t="shared" si="41"/>
        <v>169.68</v>
      </c>
      <c r="P281" s="233">
        <f t="shared" si="42"/>
        <v>187.08</v>
      </c>
      <c r="Q281" s="190">
        <f t="shared" si="43"/>
        <v>1866.48</v>
      </c>
      <c r="R281" s="227">
        <f t="shared" si="37"/>
        <v>108.83899935856319</v>
      </c>
      <c r="T281" s="296">
        <f t="shared" si="44"/>
        <v>1555.4</v>
      </c>
    </row>
    <row r="282" spans="1:20" ht="38.25">
      <c r="A282" s="213" t="s">
        <v>2795</v>
      </c>
      <c r="B282" s="229" t="s">
        <v>2461</v>
      </c>
      <c r="C282" s="213" t="s">
        <v>2439</v>
      </c>
      <c r="D282" s="230">
        <v>11</v>
      </c>
      <c r="E282" s="226">
        <v>2.7E-2</v>
      </c>
      <c r="F282" s="231">
        <v>94364.93</v>
      </c>
      <c r="G282" s="189">
        <f t="shared" si="38"/>
        <v>231.62300999999997</v>
      </c>
      <c r="H282" s="215">
        <v>141.4</v>
      </c>
      <c r="I282" s="215">
        <v>155.9</v>
      </c>
      <c r="J282" s="190">
        <f t="shared" si="39"/>
        <v>1714.9</v>
      </c>
      <c r="K282" s="190">
        <f t="shared" si="45"/>
        <v>1783.4960000000001</v>
      </c>
      <c r="L282" s="190">
        <f t="shared" si="45"/>
        <v>1854.8358400000002</v>
      </c>
      <c r="M282" s="232">
        <v>37894.879999999997</v>
      </c>
      <c r="N282" s="189">
        <f t="shared" si="40"/>
        <v>93.014705454545464</v>
      </c>
      <c r="O282" s="233">
        <f t="shared" si="41"/>
        <v>169.68</v>
      </c>
      <c r="P282" s="233">
        <f t="shared" si="42"/>
        <v>187.08</v>
      </c>
      <c r="Q282" s="190">
        <f t="shared" si="43"/>
        <v>1866.48</v>
      </c>
      <c r="R282" s="227">
        <f t="shared" si="37"/>
        <v>108.83899935856319</v>
      </c>
      <c r="T282" s="296">
        <f t="shared" si="44"/>
        <v>1555.4</v>
      </c>
    </row>
    <row r="283" spans="1:20" ht="38.25">
      <c r="A283" s="213" t="s">
        <v>2796</v>
      </c>
      <c r="B283" s="229" t="s">
        <v>2461</v>
      </c>
      <c r="C283" s="213" t="s">
        <v>2439</v>
      </c>
      <c r="D283" s="230">
        <v>11</v>
      </c>
      <c r="E283" s="226">
        <v>2.7E-2</v>
      </c>
      <c r="F283" s="231">
        <v>94364.93</v>
      </c>
      <c r="G283" s="189">
        <f t="shared" si="38"/>
        <v>231.62300999999997</v>
      </c>
      <c r="H283" s="215">
        <v>141.4</v>
      </c>
      <c r="I283" s="215">
        <v>155.9</v>
      </c>
      <c r="J283" s="190">
        <f t="shared" si="39"/>
        <v>1714.9</v>
      </c>
      <c r="K283" s="190">
        <f t="shared" si="45"/>
        <v>1783.4960000000001</v>
      </c>
      <c r="L283" s="190">
        <f t="shared" si="45"/>
        <v>1854.8358400000002</v>
      </c>
      <c r="M283" s="232">
        <v>37894.879999999997</v>
      </c>
      <c r="N283" s="189">
        <f t="shared" si="40"/>
        <v>93.014705454545464</v>
      </c>
      <c r="O283" s="233">
        <f t="shared" si="41"/>
        <v>169.68</v>
      </c>
      <c r="P283" s="233">
        <f t="shared" si="42"/>
        <v>187.08</v>
      </c>
      <c r="Q283" s="190">
        <f t="shared" si="43"/>
        <v>1866.48</v>
      </c>
      <c r="R283" s="227">
        <f t="shared" si="37"/>
        <v>108.83899935856319</v>
      </c>
      <c r="T283" s="296">
        <f t="shared" si="44"/>
        <v>1555.4</v>
      </c>
    </row>
    <row r="284" spans="1:20" ht="38.25">
      <c r="A284" s="213" t="s">
        <v>2797</v>
      </c>
      <c r="B284" s="229" t="s">
        <v>2461</v>
      </c>
      <c r="C284" s="213" t="s">
        <v>2439</v>
      </c>
      <c r="D284" s="230">
        <v>11</v>
      </c>
      <c r="E284" s="226">
        <v>2.7E-2</v>
      </c>
      <c r="F284" s="231">
        <v>94364.93</v>
      </c>
      <c r="G284" s="189">
        <f t="shared" si="38"/>
        <v>231.62300999999997</v>
      </c>
      <c r="H284" s="215">
        <v>141.4</v>
      </c>
      <c r="I284" s="215">
        <v>155.9</v>
      </c>
      <c r="J284" s="190">
        <f t="shared" si="39"/>
        <v>1714.9</v>
      </c>
      <c r="K284" s="190">
        <f t="shared" si="45"/>
        <v>1783.4960000000001</v>
      </c>
      <c r="L284" s="190">
        <f t="shared" si="45"/>
        <v>1854.8358400000002</v>
      </c>
      <c r="M284" s="232">
        <v>37894.879999999997</v>
      </c>
      <c r="N284" s="189">
        <f t="shared" si="40"/>
        <v>93.014705454545464</v>
      </c>
      <c r="O284" s="233">
        <f t="shared" si="41"/>
        <v>169.68</v>
      </c>
      <c r="P284" s="233">
        <f t="shared" si="42"/>
        <v>187.08</v>
      </c>
      <c r="Q284" s="190">
        <f t="shared" si="43"/>
        <v>1866.48</v>
      </c>
      <c r="R284" s="227">
        <f t="shared" si="37"/>
        <v>108.83899935856319</v>
      </c>
      <c r="T284" s="296">
        <f t="shared" si="44"/>
        <v>1555.4</v>
      </c>
    </row>
    <row r="285" spans="1:20" ht="38.25">
      <c r="A285" s="213" t="s">
        <v>2798</v>
      </c>
      <c r="B285" s="229" t="s">
        <v>2461</v>
      </c>
      <c r="C285" s="213" t="s">
        <v>2439</v>
      </c>
      <c r="D285" s="230">
        <v>10</v>
      </c>
      <c r="E285" s="226">
        <v>2.7E-2</v>
      </c>
      <c r="F285" s="231">
        <v>85786.3</v>
      </c>
      <c r="G285" s="189">
        <f t="shared" si="38"/>
        <v>231.62301000000002</v>
      </c>
      <c r="H285" s="215">
        <v>141.4</v>
      </c>
      <c r="I285" s="215">
        <v>155.9</v>
      </c>
      <c r="J285" s="190">
        <f t="shared" si="39"/>
        <v>1559</v>
      </c>
      <c r="K285" s="190">
        <f t="shared" si="45"/>
        <v>1621.36</v>
      </c>
      <c r="L285" s="190">
        <f t="shared" si="45"/>
        <v>1686.2143999999998</v>
      </c>
      <c r="M285" s="232">
        <v>34449.879999999997</v>
      </c>
      <c r="N285" s="189">
        <f t="shared" si="40"/>
        <v>93.014676000000009</v>
      </c>
      <c r="O285" s="233">
        <f t="shared" si="41"/>
        <v>169.68</v>
      </c>
      <c r="P285" s="233">
        <f t="shared" si="42"/>
        <v>187.08</v>
      </c>
      <c r="Q285" s="190">
        <f t="shared" si="43"/>
        <v>1696.8000000000002</v>
      </c>
      <c r="R285" s="227">
        <f t="shared" si="37"/>
        <v>108.8389993585632</v>
      </c>
      <c r="T285" s="296">
        <f t="shared" si="44"/>
        <v>1414</v>
      </c>
    </row>
    <row r="286" spans="1:20" ht="38.25">
      <c r="A286" s="213" t="s">
        <v>2799</v>
      </c>
      <c r="B286" s="229" t="s">
        <v>2461</v>
      </c>
      <c r="C286" s="213" t="s">
        <v>2439</v>
      </c>
      <c r="D286" s="230">
        <v>22</v>
      </c>
      <c r="E286" s="226">
        <v>2.7E-2</v>
      </c>
      <c r="F286" s="231">
        <v>188729.86</v>
      </c>
      <c r="G286" s="189">
        <f t="shared" si="38"/>
        <v>231.62300999999997</v>
      </c>
      <c r="H286" s="215">
        <v>141.4</v>
      </c>
      <c r="I286" s="215">
        <v>155.9</v>
      </c>
      <c r="J286" s="190">
        <f t="shared" si="39"/>
        <v>3429.8</v>
      </c>
      <c r="K286" s="190">
        <f t="shared" si="45"/>
        <v>3566.9920000000002</v>
      </c>
      <c r="L286" s="190">
        <f t="shared" si="45"/>
        <v>3709.6716800000004</v>
      </c>
      <c r="M286" s="232">
        <v>75789.740000000005</v>
      </c>
      <c r="N286" s="189">
        <f t="shared" si="40"/>
        <v>93.014680909090927</v>
      </c>
      <c r="O286" s="233">
        <f t="shared" si="41"/>
        <v>169.68</v>
      </c>
      <c r="P286" s="233">
        <f t="shared" si="42"/>
        <v>187.08</v>
      </c>
      <c r="Q286" s="190">
        <f t="shared" si="43"/>
        <v>3732.96</v>
      </c>
      <c r="R286" s="227">
        <f t="shared" si="37"/>
        <v>108.83899935856319</v>
      </c>
      <c r="T286" s="296">
        <f t="shared" si="44"/>
        <v>3110.8</v>
      </c>
    </row>
    <row r="287" spans="1:20" ht="38.25">
      <c r="A287" s="213" t="s">
        <v>2800</v>
      </c>
      <c r="B287" s="229" t="s">
        <v>2461</v>
      </c>
      <c r="C287" s="213" t="s">
        <v>2439</v>
      </c>
      <c r="D287" s="230">
        <v>16</v>
      </c>
      <c r="E287" s="226">
        <v>2.7E-2</v>
      </c>
      <c r="F287" s="231">
        <v>137258.07999999999</v>
      </c>
      <c r="G287" s="189">
        <f t="shared" si="38"/>
        <v>231.62300999999997</v>
      </c>
      <c r="H287" s="215">
        <v>141.4</v>
      </c>
      <c r="I287" s="215">
        <v>155.9</v>
      </c>
      <c r="J287" s="190">
        <f t="shared" si="39"/>
        <v>2494.4</v>
      </c>
      <c r="K287" s="190">
        <f t="shared" si="45"/>
        <v>2594.1759999999999</v>
      </c>
      <c r="L287" s="190">
        <f t="shared" si="45"/>
        <v>2697.9430400000001</v>
      </c>
      <c r="M287" s="232">
        <v>55119.82</v>
      </c>
      <c r="N287" s="189">
        <f t="shared" si="40"/>
        <v>93.014696250000014</v>
      </c>
      <c r="O287" s="233">
        <f t="shared" si="41"/>
        <v>169.68</v>
      </c>
      <c r="P287" s="233">
        <f t="shared" si="42"/>
        <v>187.08</v>
      </c>
      <c r="Q287" s="190">
        <f t="shared" si="43"/>
        <v>2714.88</v>
      </c>
      <c r="R287" s="227">
        <f t="shared" si="37"/>
        <v>108.83899935856319</v>
      </c>
      <c r="T287" s="296">
        <f t="shared" si="44"/>
        <v>2262.4</v>
      </c>
    </row>
    <row r="288" spans="1:20" ht="38.25">
      <c r="A288" s="213" t="s">
        <v>2801</v>
      </c>
      <c r="B288" s="229" t="s">
        <v>2461</v>
      </c>
      <c r="C288" s="213" t="s">
        <v>2439</v>
      </c>
      <c r="D288" s="230">
        <v>27</v>
      </c>
      <c r="E288" s="226">
        <v>2.7E-2</v>
      </c>
      <c r="F288" s="231">
        <v>231623.01</v>
      </c>
      <c r="G288" s="189">
        <f t="shared" si="38"/>
        <v>231.62301000000002</v>
      </c>
      <c r="H288" s="215">
        <v>141.4</v>
      </c>
      <c r="I288" s="215">
        <v>155.9</v>
      </c>
      <c r="J288" s="190">
        <f t="shared" si="39"/>
        <v>4209.3</v>
      </c>
      <c r="K288" s="190">
        <f t="shared" si="45"/>
        <v>4377.6720000000005</v>
      </c>
      <c r="L288" s="190">
        <f t="shared" si="45"/>
        <v>4552.7788800000008</v>
      </c>
      <c r="M288" s="232">
        <v>93014.68</v>
      </c>
      <c r="N288" s="189">
        <f t="shared" si="40"/>
        <v>93.014680000000013</v>
      </c>
      <c r="O288" s="233">
        <f t="shared" si="41"/>
        <v>169.68</v>
      </c>
      <c r="P288" s="233">
        <f t="shared" si="42"/>
        <v>187.08</v>
      </c>
      <c r="Q288" s="190">
        <f t="shared" si="43"/>
        <v>4581.3600000000006</v>
      </c>
      <c r="R288" s="227">
        <f t="shared" si="37"/>
        <v>108.83899935856319</v>
      </c>
      <c r="T288" s="296">
        <f t="shared" si="44"/>
        <v>3817.8</v>
      </c>
    </row>
    <row r="289" spans="1:20" ht="38.25">
      <c r="A289" s="213" t="s">
        <v>2802</v>
      </c>
      <c r="B289" s="229" t="s">
        <v>2461</v>
      </c>
      <c r="C289" s="213" t="s">
        <v>2439</v>
      </c>
      <c r="D289" s="230">
        <v>15</v>
      </c>
      <c r="E289" s="226">
        <v>2.7E-2</v>
      </c>
      <c r="F289" s="231">
        <v>128679.45</v>
      </c>
      <c r="G289" s="189">
        <f t="shared" si="38"/>
        <v>231.62300999999999</v>
      </c>
      <c r="H289" s="215">
        <v>141.4</v>
      </c>
      <c r="I289" s="215">
        <v>155.9</v>
      </c>
      <c r="J289" s="190">
        <f t="shared" si="39"/>
        <v>2338.5</v>
      </c>
      <c r="K289" s="190">
        <f t="shared" si="45"/>
        <v>2432.04</v>
      </c>
      <c r="L289" s="190">
        <f t="shared" si="45"/>
        <v>2529.3215999999998</v>
      </c>
      <c r="M289" s="232">
        <v>51674.82</v>
      </c>
      <c r="N289" s="189">
        <f t="shared" si="40"/>
        <v>93.014676000000009</v>
      </c>
      <c r="O289" s="233">
        <f t="shared" si="41"/>
        <v>169.68</v>
      </c>
      <c r="P289" s="233">
        <f t="shared" si="42"/>
        <v>187.08</v>
      </c>
      <c r="Q289" s="190">
        <f t="shared" si="43"/>
        <v>2545.2000000000003</v>
      </c>
      <c r="R289" s="227">
        <f t="shared" si="37"/>
        <v>108.8389993585632</v>
      </c>
      <c r="T289" s="296">
        <f t="shared" si="44"/>
        <v>2121</v>
      </c>
    </row>
    <row r="290" spans="1:20" ht="38.25">
      <c r="A290" s="213" t="s">
        <v>2803</v>
      </c>
      <c r="B290" s="229" t="s">
        <v>2461</v>
      </c>
      <c r="C290" s="213" t="s">
        <v>2439</v>
      </c>
      <c r="D290" s="230">
        <v>10</v>
      </c>
      <c r="E290" s="226">
        <v>2.7E-2</v>
      </c>
      <c r="F290" s="231">
        <v>85786.3</v>
      </c>
      <c r="G290" s="189">
        <f t="shared" si="38"/>
        <v>231.62301000000002</v>
      </c>
      <c r="H290" s="215">
        <v>141.4</v>
      </c>
      <c r="I290" s="215">
        <v>155.9</v>
      </c>
      <c r="J290" s="190">
        <f t="shared" si="39"/>
        <v>1559</v>
      </c>
      <c r="K290" s="190">
        <f t="shared" si="45"/>
        <v>1621.36</v>
      </c>
      <c r="L290" s="190">
        <f t="shared" si="45"/>
        <v>1686.2143999999998</v>
      </c>
      <c r="M290" s="232">
        <v>34449.879999999997</v>
      </c>
      <c r="N290" s="189">
        <f t="shared" si="40"/>
        <v>93.014676000000009</v>
      </c>
      <c r="O290" s="233">
        <f t="shared" si="41"/>
        <v>169.68</v>
      </c>
      <c r="P290" s="233">
        <f t="shared" si="42"/>
        <v>187.08</v>
      </c>
      <c r="Q290" s="190">
        <f t="shared" si="43"/>
        <v>1696.8000000000002</v>
      </c>
      <c r="R290" s="227">
        <f t="shared" si="37"/>
        <v>108.8389993585632</v>
      </c>
      <c r="T290" s="296">
        <f t="shared" si="44"/>
        <v>1414</v>
      </c>
    </row>
    <row r="291" spans="1:20" ht="38.25">
      <c r="A291" s="213" t="s">
        <v>2804</v>
      </c>
      <c r="B291" s="229" t="s">
        <v>2461</v>
      </c>
      <c r="C291" s="213" t="s">
        <v>2439</v>
      </c>
      <c r="D291" s="230">
        <v>11</v>
      </c>
      <c r="E291" s="226">
        <v>2.7E-2</v>
      </c>
      <c r="F291" s="231">
        <v>94364.93</v>
      </c>
      <c r="G291" s="189">
        <f t="shared" si="38"/>
        <v>231.62300999999997</v>
      </c>
      <c r="H291" s="215">
        <v>141.4</v>
      </c>
      <c r="I291" s="215">
        <v>155.9</v>
      </c>
      <c r="J291" s="190">
        <f t="shared" si="39"/>
        <v>1714.9</v>
      </c>
      <c r="K291" s="190">
        <f t="shared" si="45"/>
        <v>1783.4960000000001</v>
      </c>
      <c r="L291" s="190">
        <f t="shared" si="45"/>
        <v>1854.8358400000002</v>
      </c>
      <c r="M291" s="232">
        <v>37894.879999999997</v>
      </c>
      <c r="N291" s="189">
        <f t="shared" si="40"/>
        <v>93.014705454545464</v>
      </c>
      <c r="O291" s="233">
        <f t="shared" si="41"/>
        <v>169.68</v>
      </c>
      <c r="P291" s="233">
        <f t="shared" si="42"/>
        <v>187.08</v>
      </c>
      <c r="Q291" s="190">
        <f t="shared" si="43"/>
        <v>1866.48</v>
      </c>
      <c r="R291" s="227">
        <f t="shared" si="37"/>
        <v>108.83899935856319</v>
      </c>
      <c r="T291" s="296">
        <f t="shared" si="44"/>
        <v>1555.4</v>
      </c>
    </row>
    <row r="292" spans="1:20" ht="38.25">
      <c r="A292" s="213" t="s">
        <v>2805</v>
      </c>
      <c r="B292" s="229" t="s">
        <v>2461</v>
      </c>
      <c r="C292" s="213" t="s">
        <v>2439</v>
      </c>
      <c r="D292" s="230">
        <v>20</v>
      </c>
      <c r="E292" s="226">
        <v>2.7E-2</v>
      </c>
      <c r="F292" s="231">
        <v>171572.6</v>
      </c>
      <c r="G292" s="189">
        <f t="shared" si="38"/>
        <v>231.62301000000002</v>
      </c>
      <c r="H292" s="215">
        <v>141.4</v>
      </c>
      <c r="I292" s="215">
        <v>155.9</v>
      </c>
      <c r="J292" s="190">
        <f t="shared" si="39"/>
        <v>3118</v>
      </c>
      <c r="K292" s="190">
        <f t="shared" si="45"/>
        <v>3242.72</v>
      </c>
      <c r="L292" s="190">
        <f t="shared" si="45"/>
        <v>3372.4287999999997</v>
      </c>
      <c r="M292" s="232">
        <v>68899.759999999995</v>
      </c>
      <c r="N292" s="189">
        <f t="shared" si="40"/>
        <v>93.014676000000009</v>
      </c>
      <c r="O292" s="233">
        <f t="shared" si="41"/>
        <v>169.68</v>
      </c>
      <c r="P292" s="233">
        <f t="shared" si="42"/>
        <v>187.08</v>
      </c>
      <c r="Q292" s="190">
        <f t="shared" si="43"/>
        <v>3393.6000000000004</v>
      </c>
      <c r="R292" s="227">
        <f t="shared" si="37"/>
        <v>108.8389993585632</v>
      </c>
      <c r="T292" s="296">
        <f t="shared" si="44"/>
        <v>2828</v>
      </c>
    </row>
    <row r="293" spans="1:20" ht="25.5">
      <c r="A293" s="213" t="s">
        <v>2806</v>
      </c>
      <c r="B293" s="229" t="s">
        <v>2807</v>
      </c>
      <c r="C293" s="213" t="s">
        <v>2439</v>
      </c>
      <c r="D293" s="230">
        <v>22</v>
      </c>
      <c r="E293" s="226">
        <v>2.7E-2</v>
      </c>
      <c r="F293" s="231">
        <v>188729.86</v>
      </c>
      <c r="G293" s="189">
        <f t="shared" si="38"/>
        <v>231.62300999999997</v>
      </c>
      <c r="H293" s="215">
        <v>141.4</v>
      </c>
      <c r="I293" s="215">
        <v>155.9</v>
      </c>
      <c r="J293" s="190">
        <f t="shared" si="39"/>
        <v>3429.8</v>
      </c>
      <c r="K293" s="190">
        <f t="shared" si="45"/>
        <v>3566.9920000000002</v>
      </c>
      <c r="L293" s="190">
        <f t="shared" si="45"/>
        <v>3709.6716800000004</v>
      </c>
      <c r="M293" s="232">
        <v>75789.740000000005</v>
      </c>
      <c r="N293" s="189">
        <f t="shared" si="40"/>
        <v>93.014680909090927</v>
      </c>
      <c r="O293" s="233">
        <f t="shared" si="41"/>
        <v>169.68</v>
      </c>
      <c r="P293" s="233">
        <f t="shared" si="42"/>
        <v>187.08</v>
      </c>
      <c r="Q293" s="190">
        <f t="shared" si="43"/>
        <v>3732.96</v>
      </c>
      <c r="R293" s="227">
        <f t="shared" si="37"/>
        <v>108.83899935856319</v>
      </c>
      <c r="T293" s="296">
        <f t="shared" si="44"/>
        <v>3110.8</v>
      </c>
    </row>
    <row r="294" spans="1:20" ht="38.25">
      <c r="A294" s="213" t="s">
        <v>2808</v>
      </c>
      <c r="B294" s="229" t="s">
        <v>2461</v>
      </c>
      <c r="C294" s="213" t="s">
        <v>2439</v>
      </c>
      <c r="D294" s="230">
        <v>11</v>
      </c>
      <c r="E294" s="226">
        <v>2.7E-2</v>
      </c>
      <c r="F294" s="231">
        <v>94364.93</v>
      </c>
      <c r="G294" s="189">
        <f t="shared" si="38"/>
        <v>231.62300999999997</v>
      </c>
      <c r="H294" s="215">
        <v>141.4</v>
      </c>
      <c r="I294" s="215">
        <v>155.9</v>
      </c>
      <c r="J294" s="190">
        <f t="shared" si="39"/>
        <v>1714.9</v>
      </c>
      <c r="K294" s="190">
        <f t="shared" si="45"/>
        <v>1783.4960000000001</v>
      </c>
      <c r="L294" s="190">
        <f t="shared" si="45"/>
        <v>1854.8358400000002</v>
      </c>
      <c r="M294" s="232">
        <v>37894.879999999997</v>
      </c>
      <c r="N294" s="189">
        <f t="shared" si="40"/>
        <v>93.014705454545464</v>
      </c>
      <c r="O294" s="233">
        <f t="shared" si="41"/>
        <v>169.68</v>
      </c>
      <c r="P294" s="233">
        <f t="shared" si="42"/>
        <v>187.08</v>
      </c>
      <c r="Q294" s="190">
        <f t="shared" si="43"/>
        <v>1866.48</v>
      </c>
      <c r="R294" s="227">
        <f t="shared" si="37"/>
        <v>108.83899935856319</v>
      </c>
      <c r="T294" s="296">
        <f t="shared" si="44"/>
        <v>1555.4</v>
      </c>
    </row>
    <row r="295" spans="1:20" ht="25.5">
      <c r="A295" s="213" t="s">
        <v>2809</v>
      </c>
      <c r="B295" s="229" t="s">
        <v>2810</v>
      </c>
      <c r="C295" s="213" t="s">
        <v>2439</v>
      </c>
      <c r="D295" s="230">
        <v>20</v>
      </c>
      <c r="E295" s="226">
        <v>2.7E-2</v>
      </c>
      <c r="F295" s="231">
        <v>122259.4</v>
      </c>
      <c r="G295" s="189">
        <f t="shared" si="38"/>
        <v>165.05018999999999</v>
      </c>
      <c r="H295" s="215">
        <v>141.4</v>
      </c>
      <c r="I295" s="215">
        <v>155.9</v>
      </c>
      <c r="J295" s="190">
        <f t="shared" si="39"/>
        <v>3118</v>
      </c>
      <c r="K295" s="190">
        <f t="shared" si="45"/>
        <v>3242.72</v>
      </c>
      <c r="L295" s="190">
        <f t="shared" si="45"/>
        <v>3372.4287999999997</v>
      </c>
      <c r="M295" s="232">
        <v>77521.440000000002</v>
      </c>
      <c r="N295" s="189">
        <f t="shared" si="40"/>
        <v>104.65394400000002</v>
      </c>
      <c r="O295" s="233">
        <f t="shared" si="41"/>
        <v>169.68</v>
      </c>
      <c r="P295" s="233">
        <f t="shared" si="42"/>
        <v>187.08</v>
      </c>
      <c r="Q295" s="190">
        <f t="shared" si="43"/>
        <v>3393.6000000000004</v>
      </c>
      <c r="R295" s="227">
        <f t="shared" si="37"/>
        <v>108.8389993585632</v>
      </c>
      <c r="T295" s="296">
        <f t="shared" si="44"/>
        <v>2828</v>
      </c>
    </row>
    <row r="296" spans="1:20" ht="25.5">
      <c r="A296" s="213" t="s">
        <v>2811</v>
      </c>
      <c r="B296" s="229" t="s">
        <v>2812</v>
      </c>
      <c r="C296" s="213" t="s">
        <v>2439</v>
      </c>
      <c r="D296" s="230">
        <v>100</v>
      </c>
      <c r="E296" s="226">
        <v>2.7E-2</v>
      </c>
      <c r="F296" s="231">
        <v>611297</v>
      </c>
      <c r="G296" s="189">
        <f t="shared" si="38"/>
        <v>165.05019000000001</v>
      </c>
      <c r="H296" s="215">
        <v>141.4</v>
      </c>
      <c r="I296" s="215">
        <v>155.9</v>
      </c>
      <c r="J296" s="190">
        <f t="shared" si="39"/>
        <v>15590</v>
      </c>
      <c r="K296" s="190">
        <f t="shared" si="45"/>
        <v>16213.6</v>
      </c>
      <c r="L296" s="190">
        <f t="shared" si="45"/>
        <v>16862.144</v>
      </c>
      <c r="M296" s="232">
        <v>387607.19</v>
      </c>
      <c r="N296" s="189">
        <f t="shared" si="40"/>
        <v>104.6539413</v>
      </c>
      <c r="O296" s="233">
        <f t="shared" si="41"/>
        <v>169.68</v>
      </c>
      <c r="P296" s="233">
        <f t="shared" si="42"/>
        <v>187.08</v>
      </c>
      <c r="Q296" s="190">
        <f t="shared" si="43"/>
        <v>16968</v>
      </c>
      <c r="R296" s="227">
        <f t="shared" si="37"/>
        <v>108.83899935856319</v>
      </c>
      <c r="T296" s="296">
        <f t="shared" si="44"/>
        <v>14140</v>
      </c>
    </row>
    <row r="297" spans="1:20" ht="51">
      <c r="A297" s="213" t="s">
        <v>2813</v>
      </c>
      <c r="B297" s="229" t="s">
        <v>2814</v>
      </c>
      <c r="C297" s="213" t="s">
        <v>2439</v>
      </c>
      <c r="D297" s="230">
        <v>12</v>
      </c>
      <c r="E297" s="226">
        <v>2.7E-2</v>
      </c>
      <c r="F297" s="231">
        <v>73355.64</v>
      </c>
      <c r="G297" s="189">
        <f t="shared" si="38"/>
        <v>165.05019000000001</v>
      </c>
      <c r="H297" s="215">
        <v>141.4</v>
      </c>
      <c r="I297" s="215">
        <v>155.9</v>
      </c>
      <c r="J297" s="190">
        <f t="shared" si="39"/>
        <v>1870.8000000000002</v>
      </c>
      <c r="K297" s="190">
        <f t="shared" si="45"/>
        <v>1945.6320000000003</v>
      </c>
      <c r="L297" s="190">
        <f t="shared" si="45"/>
        <v>2023.4572800000003</v>
      </c>
      <c r="M297" s="232">
        <v>46512.87</v>
      </c>
      <c r="N297" s="189">
        <f t="shared" si="40"/>
        <v>104.6539575</v>
      </c>
      <c r="O297" s="233">
        <f t="shared" si="41"/>
        <v>169.68</v>
      </c>
      <c r="P297" s="233">
        <f t="shared" si="42"/>
        <v>187.08</v>
      </c>
      <c r="Q297" s="190">
        <f t="shared" si="43"/>
        <v>2036.16</v>
      </c>
      <c r="R297" s="227">
        <f t="shared" si="37"/>
        <v>108.83899935856319</v>
      </c>
      <c r="T297" s="296">
        <f t="shared" si="44"/>
        <v>1696.8000000000002</v>
      </c>
    </row>
    <row r="298" spans="1:20" ht="51">
      <c r="A298" s="213" t="s">
        <v>2815</v>
      </c>
      <c r="B298" s="229" t="s">
        <v>2816</v>
      </c>
      <c r="C298" s="213" t="s">
        <v>2439</v>
      </c>
      <c r="D298" s="230">
        <v>156</v>
      </c>
      <c r="E298" s="226">
        <v>2.7E-2</v>
      </c>
      <c r="F298" s="231">
        <v>953623.32</v>
      </c>
      <c r="G298" s="189">
        <f t="shared" si="38"/>
        <v>165.05018999999999</v>
      </c>
      <c r="H298" s="215">
        <v>141.4</v>
      </c>
      <c r="I298" s="215">
        <v>155.9</v>
      </c>
      <c r="J298" s="190">
        <f t="shared" si="39"/>
        <v>24320.400000000001</v>
      </c>
      <c r="K298" s="190">
        <f t="shared" si="45"/>
        <v>25293.216</v>
      </c>
      <c r="L298" s="190">
        <f t="shared" si="45"/>
        <v>26304.944640000002</v>
      </c>
      <c r="M298" s="232">
        <v>604667.23</v>
      </c>
      <c r="N298" s="189">
        <f t="shared" si="40"/>
        <v>104.65394365384616</v>
      </c>
      <c r="O298" s="233">
        <f t="shared" si="41"/>
        <v>169.68</v>
      </c>
      <c r="P298" s="233">
        <f t="shared" si="42"/>
        <v>187.08</v>
      </c>
      <c r="Q298" s="190">
        <f t="shared" si="43"/>
        <v>26470.080000000002</v>
      </c>
      <c r="R298" s="227">
        <f t="shared" si="37"/>
        <v>108.83899935856319</v>
      </c>
      <c r="T298" s="296">
        <f t="shared" si="44"/>
        <v>22058.400000000001</v>
      </c>
    </row>
    <row r="299" spans="1:20" ht="178.5">
      <c r="A299" s="213" t="s">
        <v>2817</v>
      </c>
      <c r="B299" s="229" t="s">
        <v>2818</v>
      </c>
      <c r="C299" s="213" t="s">
        <v>2439</v>
      </c>
      <c r="D299" s="230">
        <v>15</v>
      </c>
      <c r="E299" s="226">
        <v>2.7E-2</v>
      </c>
      <c r="F299" s="231">
        <v>91694.55</v>
      </c>
      <c r="G299" s="189">
        <f t="shared" si="38"/>
        <v>165.05018999999999</v>
      </c>
      <c r="H299" s="215">
        <v>141.4</v>
      </c>
      <c r="I299" s="215">
        <v>155.9</v>
      </c>
      <c r="J299" s="190">
        <f t="shared" si="39"/>
        <v>2338.5</v>
      </c>
      <c r="K299" s="190">
        <f t="shared" si="45"/>
        <v>2432.04</v>
      </c>
      <c r="L299" s="190">
        <f t="shared" si="45"/>
        <v>2529.3215999999998</v>
      </c>
      <c r="M299" s="232">
        <v>58141.08</v>
      </c>
      <c r="N299" s="189">
        <f t="shared" si="40"/>
        <v>104.65394400000001</v>
      </c>
      <c r="O299" s="233">
        <f t="shared" si="41"/>
        <v>169.68</v>
      </c>
      <c r="P299" s="233">
        <f t="shared" si="42"/>
        <v>187.08</v>
      </c>
      <c r="Q299" s="190">
        <f t="shared" si="43"/>
        <v>2545.2000000000003</v>
      </c>
      <c r="R299" s="227">
        <f t="shared" si="37"/>
        <v>108.8389993585632</v>
      </c>
      <c r="T299" s="296">
        <f t="shared" si="44"/>
        <v>2121</v>
      </c>
    </row>
    <row r="300" spans="1:20" ht="63.75">
      <c r="A300" s="213" t="s">
        <v>2819</v>
      </c>
      <c r="B300" s="229" t="s">
        <v>2820</v>
      </c>
      <c r="C300" s="213" t="s">
        <v>2439</v>
      </c>
      <c r="D300" s="230">
        <v>20</v>
      </c>
      <c r="E300" s="226">
        <v>2.7E-2</v>
      </c>
      <c r="F300" s="231">
        <v>122259.4</v>
      </c>
      <c r="G300" s="189">
        <f t="shared" si="38"/>
        <v>165.05018999999999</v>
      </c>
      <c r="H300" s="215">
        <v>141.4</v>
      </c>
      <c r="I300" s="215">
        <v>155.9</v>
      </c>
      <c r="J300" s="190">
        <f t="shared" si="39"/>
        <v>3118</v>
      </c>
      <c r="K300" s="190">
        <f t="shared" si="45"/>
        <v>3242.72</v>
      </c>
      <c r="L300" s="190">
        <f t="shared" si="45"/>
        <v>3372.4287999999997</v>
      </c>
      <c r="M300" s="232">
        <v>77521.440000000002</v>
      </c>
      <c r="N300" s="189">
        <f t="shared" si="40"/>
        <v>104.65394400000002</v>
      </c>
      <c r="O300" s="233">
        <f t="shared" si="41"/>
        <v>169.68</v>
      </c>
      <c r="P300" s="233">
        <f t="shared" si="42"/>
        <v>187.08</v>
      </c>
      <c r="Q300" s="190">
        <f t="shared" si="43"/>
        <v>3393.6000000000004</v>
      </c>
      <c r="R300" s="227">
        <f t="shared" si="37"/>
        <v>108.8389993585632</v>
      </c>
      <c r="T300" s="296">
        <f t="shared" si="44"/>
        <v>2828</v>
      </c>
    </row>
    <row r="301" spans="1:20" ht="63.75">
      <c r="A301" s="213" t="s">
        <v>2821</v>
      </c>
      <c r="B301" s="229" t="s">
        <v>2455</v>
      </c>
      <c r="C301" s="213" t="s">
        <v>2439</v>
      </c>
      <c r="D301" s="230">
        <v>12</v>
      </c>
      <c r="E301" s="226">
        <v>2.7E-2</v>
      </c>
      <c r="F301" s="231">
        <v>73355.64</v>
      </c>
      <c r="G301" s="189">
        <f t="shared" si="38"/>
        <v>165.05019000000001</v>
      </c>
      <c r="H301" s="215">
        <v>141.4</v>
      </c>
      <c r="I301" s="215">
        <v>155.9</v>
      </c>
      <c r="J301" s="190">
        <f t="shared" si="39"/>
        <v>1870.8000000000002</v>
      </c>
      <c r="K301" s="190">
        <f t="shared" si="45"/>
        <v>1945.6320000000003</v>
      </c>
      <c r="L301" s="190">
        <f t="shared" si="45"/>
        <v>2023.4572800000003</v>
      </c>
      <c r="M301" s="232">
        <v>46512.87</v>
      </c>
      <c r="N301" s="189">
        <f t="shared" si="40"/>
        <v>104.6539575</v>
      </c>
      <c r="O301" s="233">
        <f t="shared" si="41"/>
        <v>169.68</v>
      </c>
      <c r="P301" s="233">
        <f t="shared" si="42"/>
        <v>187.08</v>
      </c>
      <c r="Q301" s="190">
        <f t="shared" si="43"/>
        <v>2036.16</v>
      </c>
      <c r="R301" s="227">
        <f t="shared" si="37"/>
        <v>108.83899935856319</v>
      </c>
      <c r="T301" s="296">
        <f t="shared" si="44"/>
        <v>1696.8000000000002</v>
      </c>
    </row>
    <row r="302" spans="1:20" ht="51">
      <c r="A302" s="213" t="s">
        <v>2822</v>
      </c>
      <c r="B302" s="229" t="s">
        <v>2823</v>
      </c>
      <c r="C302" s="213" t="s">
        <v>2439</v>
      </c>
      <c r="D302" s="230">
        <v>25</v>
      </c>
      <c r="E302" s="226">
        <v>2.7E-2</v>
      </c>
      <c r="F302" s="231">
        <v>152824.25</v>
      </c>
      <c r="G302" s="189">
        <f t="shared" si="38"/>
        <v>165.05019000000001</v>
      </c>
      <c r="H302" s="215">
        <v>141.4</v>
      </c>
      <c r="I302" s="215">
        <v>155.9</v>
      </c>
      <c r="J302" s="190">
        <f t="shared" si="39"/>
        <v>3897.5</v>
      </c>
      <c r="K302" s="190">
        <f t="shared" si="45"/>
        <v>4053.4</v>
      </c>
      <c r="L302" s="190">
        <f t="shared" si="45"/>
        <v>4215.5360000000001</v>
      </c>
      <c r="M302" s="232">
        <v>96901.8</v>
      </c>
      <c r="N302" s="189">
        <f t="shared" si="40"/>
        <v>104.65394400000001</v>
      </c>
      <c r="O302" s="233">
        <f t="shared" si="41"/>
        <v>169.68</v>
      </c>
      <c r="P302" s="233">
        <f t="shared" si="42"/>
        <v>187.08</v>
      </c>
      <c r="Q302" s="190">
        <f t="shared" si="43"/>
        <v>4242</v>
      </c>
      <c r="R302" s="227">
        <f t="shared" si="37"/>
        <v>108.83899935856319</v>
      </c>
      <c r="T302" s="296">
        <f t="shared" si="44"/>
        <v>3535</v>
      </c>
    </row>
    <row r="303" spans="1:20" ht="114.75">
      <c r="A303" s="213" t="s">
        <v>2824</v>
      </c>
      <c r="B303" s="229" t="s">
        <v>2825</v>
      </c>
      <c r="C303" s="213" t="s">
        <v>2439</v>
      </c>
      <c r="D303" s="230">
        <v>15</v>
      </c>
      <c r="E303" s="226">
        <v>2.7E-2</v>
      </c>
      <c r="F303" s="231">
        <v>91694.55</v>
      </c>
      <c r="G303" s="189">
        <f t="shared" si="38"/>
        <v>165.05018999999999</v>
      </c>
      <c r="H303" s="215">
        <v>141.4</v>
      </c>
      <c r="I303" s="215">
        <v>155.9</v>
      </c>
      <c r="J303" s="190">
        <f t="shared" si="39"/>
        <v>2338.5</v>
      </c>
      <c r="K303" s="190">
        <f t="shared" si="45"/>
        <v>2432.04</v>
      </c>
      <c r="L303" s="190">
        <f t="shared" si="45"/>
        <v>2529.3215999999998</v>
      </c>
      <c r="M303" s="232">
        <v>58141.08</v>
      </c>
      <c r="N303" s="189">
        <f t="shared" si="40"/>
        <v>104.65394400000001</v>
      </c>
      <c r="O303" s="233">
        <f t="shared" si="41"/>
        <v>169.68</v>
      </c>
      <c r="P303" s="233">
        <f t="shared" si="42"/>
        <v>187.08</v>
      </c>
      <c r="Q303" s="190">
        <f t="shared" si="43"/>
        <v>2545.2000000000003</v>
      </c>
      <c r="R303" s="227">
        <f t="shared" si="37"/>
        <v>108.8389993585632</v>
      </c>
      <c r="T303" s="296">
        <f t="shared" si="44"/>
        <v>2121</v>
      </c>
    </row>
    <row r="304" spans="1:20" ht="63.75">
      <c r="A304" s="213" t="s">
        <v>2826</v>
      </c>
      <c r="B304" s="229" t="s">
        <v>2827</v>
      </c>
      <c r="C304" s="213" t="s">
        <v>2439</v>
      </c>
      <c r="D304" s="230">
        <v>21</v>
      </c>
      <c r="E304" s="226">
        <v>2.7E-2</v>
      </c>
      <c r="F304" s="231">
        <v>128372.37</v>
      </c>
      <c r="G304" s="189">
        <f t="shared" si="38"/>
        <v>165.05018999999999</v>
      </c>
      <c r="H304" s="215">
        <v>141.4</v>
      </c>
      <c r="I304" s="215">
        <v>155.9</v>
      </c>
      <c r="J304" s="190">
        <f t="shared" si="39"/>
        <v>3273.9</v>
      </c>
      <c r="K304" s="190">
        <f t="shared" si="45"/>
        <v>3404.8560000000002</v>
      </c>
      <c r="L304" s="190">
        <f t="shared" si="45"/>
        <v>3541.05024</v>
      </c>
      <c r="M304" s="232">
        <v>81397.52</v>
      </c>
      <c r="N304" s="189">
        <f t="shared" si="40"/>
        <v>104.65395428571431</v>
      </c>
      <c r="O304" s="233">
        <f t="shared" si="41"/>
        <v>169.68</v>
      </c>
      <c r="P304" s="233">
        <f t="shared" si="42"/>
        <v>187.08</v>
      </c>
      <c r="Q304" s="190">
        <f t="shared" si="43"/>
        <v>3563.28</v>
      </c>
      <c r="R304" s="227">
        <f t="shared" si="37"/>
        <v>108.83899935856319</v>
      </c>
      <c r="T304" s="296">
        <f t="shared" si="44"/>
        <v>2969.4</v>
      </c>
    </row>
    <row r="305" spans="1:20" ht="102">
      <c r="A305" s="213" t="s">
        <v>2828</v>
      </c>
      <c r="B305" s="229" t="s">
        <v>2829</v>
      </c>
      <c r="C305" s="213" t="s">
        <v>2439</v>
      </c>
      <c r="D305" s="230">
        <v>13</v>
      </c>
      <c r="E305" s="226">
        <v>2.7E-2</v>
      </c>
      <c r="F305" s="231">
        <v>79468.61</v>
      </c>
      <c r="G305" s="189">
        <f t="shared" si="38"/>
        <v>165.05018999999999</v>
      </c>
      <c r="H305" s="215">
        <v>141.4</v>
      </c>
      <c r="I305" s="215">
        <v>155.9</v>
      </c>
      <c r="J305" s="190">
        <f t="shared" si="39"/>
        <v>2026.7</v>
      </c>
      <c r="K305" s="190">
        <f t="shared" si="45"/>
        <v>2107.768</v>
      </c>
      <c r="L305" s="190">
        <f t="shared" si="45"/>
        <v>2192.07872</v>
      </c>
      <c r="M305" s="232">
        <v>50388.93</v>
      </c>
      <c r="N305" s="189">
        <f t="shared" si="40"/>
        <v>104.65393153846155</v>
      </c>
      <c r="O305" s="233">
        <f t="shared" si="41"/>
        <v>169.68</v>
      </c>
      <c r="P305" s="233">
        <f t="shared" si="42"/>
        <v>187.08</v>
      </c>
      <c r="Q305" s="190">
        <f t="shared" si="43"/>
        <v>2205.84</v>
      </c>
      <c r="R305" s="227">
        <f t="shared" si="37"/>
        <v>108.83899935856319</v>
      </c>
      <c r="T305" s="296">
        <f t="shared" si="44"/>
        <v>1838.2</v>
      </c>
    </row>
    <row r="306" spans="1:20" ht="38.25">
      <c r="A306" s="213" t="s">
        <v>2830</v>
      </c>
      <c r="B306" s="229" t="s">
        <v>2449</v>
      </c>
      <c r="C306" s="213" t="s">
        <v>2439</v>
      </c>
      <c r="D306" s="230">
        <v>32</v>
      </c>
      <c r="E306" s="226">
        <v>2.7E-2</v>
      </c>
      <c r="F306" s="231">
        <v>195615.04</v>
      </c>
      <c r="G306" s="189">
        <f t="shared" si="38"/>
        <v>165.05019000000001</v>
      </c>
      <c r="H306" s="215">
        <v>141.4</v>
      </c>
      <c r="I306" s="215">
        <v>155.9</v>
      </c>
      <c r="J306" s="190">
        <f t="shared" si="39"/>
        <v>4988.8</v>
      </c>
      <c r="K306" s="190">
        <f t="shared" si="45"/>
        <v>5188.3519999999999</v>
      </c>
      <c r="L306" s="190">
        <f t="shared" si="45"/>
        <v>5395.8860800000002</v>
      </c>
      <c r="M306" s="232">
        <v>124034.3</v>
      </c>
      <c r="N306" s="189">
        <f t="shared" si="40"/>
        <v>104.65394062500002</v>
      </c>
      <c r="O306" s="233">
        <f t="shared" si="41"/>
        <v>169.68</v>
      </c>
      <c r="P306" s="233">
        <f t="shared" si="42"/>
        <v>187.08</v>
      </c>
      <c r="Q306" s="190">
        <f t="shared" si="43"/>
        <v>5429.76</v>
      </c>
      <c r="R306" s="227">
        <f t="shared" si="37"/>
        <v>108.83899935856319</v>
      </c>
      <c r="T306" s="296">
        <f t="shared" si="44"/>
        <v>4524.8</v>
      </c>
    </row>
    <row r="307" spans="1:20" ht="38.25">
      <c r="A307" s="213" t="s">
        <v>2831</v>
      </c>
      <c r="B307" s="229" t="s">
        <v>2449</v>
      </c>
      <c r="C307" s="213" t="s">
        <v>2439</v>
      </c>
      <c r="D307" s="230">
        <v>13</v>
      </c>
      <c r="E307" s="226">
        <v>2.7E-2</v>
      </c>
      <c r="F307" s="231">
        <v>79468.61</v>
      </c>
      <c r="G307" s="189">
        <f t="shared" si="38"/>
        <v>165.05018999999999</v>
      </c>
      <c r="H307" s="215">
        <v>141.4</v>
      </c>
      <c r="I307" s="215">
        <v>155.9</v>
      </c>
      <c r="J307" s="190">
        <f t="shared" si="39"/>
        <v>2026.7</v>
      </c>
      <c r="K307" s="190">
        <f t="shared" si="45"/>
        <v>2107.768</v>
      </c>
      <c r="L307" s="190">
        <f t="shared" si="45"/>
        <v>2192.07872</v>
      </c>
      <c r="M307" s="232">
        <v>50388.93</v>
      </c>
      <c r="N307" s="189">
        <f t="shared" si="40"/>
        <v>104.65393153846155</v>
      </c>
      <c r="O307" s="233">
        <f t="shared" si="41"/>
        <v>169.68</v>
      </c>
      <c r="P307" s="233">
        <f t="shared" si="42"/>
        <v>187.08</v>
      </c>
      <c r="Q307" s="190">
        <f t="shared" si="43"/>
        <v>2205.84</v>
      </c>
      <c r="R307" s="227">
        <f t="shared" si="37"/>
        <v>108.83899935856319</v>
      </c>
      <c r="T307" s="296">
        <f t="shared" si="44"/>
        <v>1838.2</v>
      </c>
    </row>
    <row r="308" spans="1:20" ht="25.5">
      <c r="A308" s="213" t="s">
        <v>2832</v>
      </c>
      <c r="B308" s="229" t="s">
        <v>2753</v>
      </c>
      <c r="C308" s="213" t="s">
        <v>2439</v>
      </c>
      <c r="D308" s="230">
        <v>20</v>
      </c>
      <c r="E308" s="226">
        <v>2.7E-2</v>
      </c>
      <c r="F308" s="231">
        <v>131123.79999999999</v>
      </c>
      <c r="G308" s="189">
        <f t="shared" si="38"/>
        <v>177.01712999999998</v>
      </c>
      <c r="H308" s="215">
        <v>141.4</v>
      </c>
      <c r="I308" s="215">
        <v>155.9</v>
      </c>
      <c r="J308" s="190">
        <f t="shared" si="39"/>
        <v>3118</v>
      </c>
      <c r="K308" s="190">
        <f t="shared" si="45"/>
        <v>3242.72</v>
      </c>
      <c r="L308" s="190">
        <f t="shared" si="45"/>
        <v>3372.4287999999997</v>
      </c>
      <c r="M308" s="232">
        <v>77521.440000000002</v>
      </c>
      <c r="N308" s="189">
        <f t="shared" si="40"/>
        <v>104.65394400000002</v>
      </c>
      <c r="O308" s="233">
        <f t="shared" si="41"/>
        <v>169.68</v>
      </c>
      <c r="P308" s="233">
        <f t="shared" si="42"/>
        <v>187.08</v>
      </c>
      <c r="Q308" s="190">
        <f t="shared" si="43"/>
        <v>3393.6000000000004</v>
      </c>
      <c r="R308" s="227">
        <f t="shared" si="37"/>
        <v>108.8389993585632</v>
      </c>
      <c r="T308" s="296">
        <f t="shared" si="44"/>
        <v>2828</v>
      </c>
    </row>
    <row r="309" spans="1:20" ht="102">
      <c r="A309" s="213" t="s">
        <v>2833</v>
      </c>
      <c r="B309" s="229" t="s">
        <v>2834</v>
      </c>
      <c r="C309" s="213" t="s">
        <v>2439</v>
      </c>
      <c r="D309" s="230">
        <v>12</v>
      </c>
      <c r="E309" s="226">
        <v>2.7E-2</v>
      </c>
      <c r="F309" s="231">
        <v>73355.64</v>
      </c>
      <c r="G309" s="189">
        <f t="shared" si="38"/>
        <v>165.05019000000001</v>
      </c>
      <c r="H309" s="215">
        <v>141.4</v>
      </c>
      <c r="I309" s="215">
        <v>155.9</v>
      </c>
      <c r="J309" s="190">
        <f t="shared" si="39"/>
        <v>1870.8000000000002</v>
      </c>
      <c r="K309" s="190">
        <f t="shared" si="45"/>
        <v>1945.6320000000003</v>
      </c>
      <c r="L309" s="190">
        <f t="shared" si="45"/>
        <v>2023.4572800000003</v>
      </c>
      <c r="M309" s="232">
        <v>46512.87</v>
      </c>
      <c r="N309" s="189">
        <f t="shared" si="40"/>
        <v>104.6539575</v>
      </c>
      <c r="O309" s="233">
        <f t="shared" si="41"/>
        <v>169.68</v>
      </c>
      <c r="P309" s="233">
        <f t="shared" si="42"/>
        <v>187.08</v>
      </c>
      <c r="Q309" s="190">
        <f t="shared" si="43"/>
        <v>2036.16</v>
      </c>
      <c r="R309" s="227">
        <f t="shared" si="37"/>
        <v>108.83899935856319</v>
      </c>
      <c r="T309" s="296">
        <f t="shared" si="44"/>
        <v>1696.8000000000002</v>
      </c>
    </row>
    <row r="310" spans="1:20" ht="63.75">
      <c r="A310" s="213" t="s">
        <v>2835</v>
      </c>
      <c r="B310" s="229" t="s">
        <v>2455</v>
      </c>
      <c r="C310" s="213" t="s">
        <v>2439</v>
      </c>
      <c r="D310" s="230">
        <v>40</v>
      </c>
      <c r="E310" s="226">
        <v>2.7E-2</v>
      </c>
      <c r="F310" s="231">
        <v>244518.8</v>
      </c>
      <c r="G310" s="189">
        <f t="shared" si="38"/>
        <v>165.05018999999999</v>
      </c>
      <c r="H310" s="215">
        <v>141.4</v>
      </c>
      <c r="I310" s="215">
        <v>155.9</v>
      </c>
      <c r="J310" s="190">
        <f t="shared" si="39"/>
        <v>6236</v>
      </c>
      <c r="K310" s="190">
        <f t="shared" si="45"/>
        <v>6485.44</v>
      </c>
      <c r="L310" s="190">
        <f t="shared" si="45"/>
        <v>6744.8575999999994</v>
      </c>
      <c r="M310" s="232">
        <v>155042.89000000001</v>
      </c>
      <c r="N310" s="189">
        <f t="shared" si="40"/>
        <v>104.65395075000001</v>
      </c>
      <c r="O310" s="233">
        <f t="shared" si="41"/>
        <v>169.68</v>
      </c>
      <c r="P310" s="233">
        <f t="shared" si="42"/>
        <v>187.08</v>
      </c>
      <c r="Q310" s="190">
        <f t="shared" si="43"/>
        <v>6787.2000000000007</v>
      </c>
      <c r="R310" s="227">
        <f t="shared" si="37"/>
        <v>108.8389993585632</v>
      </c>
      <c r="T310" s="296">
        <f t="shared" si="44"/>
        <v>5656</v>
      </c>
    </row>
    <row r="311" spans="1:20" ht="51">
      <c r="A311" s="213" t="s">
        <v>2836</v>
      </c>
      <c r="B311" s="229" t="s">
        <v>2837</v>
      </c>
      <c r="C311" s="213" t="s">
        <v>2439</v>
      </c>
      <c r="D311" s="230">
        <v>18</v>
      </c>
      <c r="E311" s="226">
        <v>2.7E-2</v>
      </c>
      <c r="F311" s="231">
        <v>110033.46</v>
      </c>
      <c r="G311" s="189">
        <f t="shared" si="38"/>
        <v>165.05019000000001</v>
      </c>
      <c r="H311" s="215">
        <v>141.4</v>
      </c>
      <c r="I311" s="215">
        <v>155.9</v>
      </c>
      <c r="J311" s="190">
        <f t="shared" si="39"/>
        <v>2806.2000000000003</v>
      </c>
      <c r="K311" s="190">
        <f t="shared" si="45"/>
        <v>2918.4480000000003</v>
      </c>
      <c r="L311" s="190">
        <f t="shared" si="45"/>
        <v>3035.1859200000004</v>
      </c>
      <c r="M311" s="232">
        <v>69769.3</v>
      </c>
      <c r="N311" s="189">
        <f t="shared" si="40"/>
        <v>104.65395000000002</v>
      </c>
      <c r="O311" s="233">
        <f t="shared" si="41"/>
        <v>169.68</v>
      </c>
      <c r="P311" s="233">
        <f t="shared" si="42"/>
        <v>187.08</v>
      </c>
      <c r="Q311" s="190">
        <f t="shared" si="43"/>
        <v>3054.2400000000002</v>
      </c>
      <c r="R311" s="227">
        <f t="shared" si="37"/>
        <v>108.83899935856319</v>
      </c>
      <c r="T311" s="296">
        <f t="shared" si="44"/>
        <v>2545.2000000000003</v>
      </c>
    </row>
    <row r="312" spans="1:20" ht="38.25">
      <c r="A312" s="213" t="s">
        <v>2838</v>
      </c>
      <c r="B312" s="229" t="s">
        <v>2449</v>
      </c>
      <c r="C312" s="213" t="s">
        <v>2439</v>
      </c>
      <c r="D312" s="230">
        <v>11</v>
      </c>
      <c r="E312" s="226">
        <v>2.7E-2</v>
      </c>
      <c r="F312" s="231">
        <v>67242.67</v>
      </c>
      <c r="G312" s="189">
        <f t="shared" si="38"/>
        <v>165.05018999999999</v>
      </c>
      <c r="H312" s="215">
        <v>141.4</v>
      </c>
      <c r="I312" s="215">
        <v>155.9</v>
      </c>
      <c r="J312" s="190">
        <f t="shared" si="39"/>
        <v>1714.9</v>
      </c>
      <c r="K312" s="190">
        <f t="shared" si="45"/>
        <v>1783.4960000000001</v>
      </c>
      <c r="L312" s="190">
        <f t="shared" si="45"/>
        <v>1854.8358400000002</v>
      </c>
      <c r="M312" s="232">
        <v>42636.78</v>
      </c>
      <c r="N312" s="189">
        <f t="shared" si="40"/>
        <v>104.65391454545455</v>
      </c>
      <c r="O312" s="233">
        <f t="shared" si="41"/>
        <v>169.68</v>
      </c>
      <c r="P312" s="233">
        <f t="shared" si="42"/>
        <v>187.08</v>
      </c>
      <c r="Q312" s="190">
        <f t="shared" si="43"/>
        <v>1866.48</v>
      </c>
      <c r="R312" s="227">
        <f t="shared" si="37"/>
        <v>108.83899935856319</v>
      </c>
      <c r="T312" s="296">
        <f t="shared" si="44"/>
        <v>1555.4</v>
      </c>
    </row>
    <row r="313" spans="1:20" ht="38.25">
      <c r="A313" s="213" t="s">
        <v>2839</v>
      </c>
      <c r="B313" s="229" t="s">
        <v>2449</v>
      </c>
      <c r="C313" s="213" t="s">
        <v>2439</v>
      </c>
      <c r="D313" s="230">
        <v>11</v>
      </c>
      <c r="E313" s="226">
        <v>2.7E-2</v>
      </c>
      <c r="F313" s="231">
        <v>67242.67</v>
      </c>
      <c r="G313" s="189">
        <f t="shared" si="38"/>
        <v>165.05018999999999</v>
      </c>
      <c r="H313" s="215">
        <v>141.4</v>
      </c>
      <c r="I313" s="215">
        <v>155.9</v>
      </c>
      <c r="J313" s="190">
        <f t="shared" si="39"/>
        <v>1714.9</v>
      </c>
      <c r="K313" s="190">
        <f t="shared" si="45"/>
        <v>1783.4960000000001</v>
      </c>
      <c r="L313" s="190">
        <f t="shared" si="45"/>
        <v>1854.8358400000002</v>
      </c>
      <c r="M313" s="232">
        <v>42636.78</v>
      </c>
      <c r="N313" s="189">
        <f t="shared" si="40"/>
        <v>104.65391454545455</v>
      </c>
      <c r="O313" s="233">
        <f t="shared" si="41"/>
        <v>169.68</v>
      </c>
      <c r="P313" s="233">
        <f t="shared" si="42"/>
        <v>187.08</v>
      </c>
      <c r="Q313" s="190">
        <f t="shared" si="43"/>
        <v>1866.48</v>
      </c>
      <c r="R313" s="227">
        <f t="shared" si="37"/>
        <v>108.83899935856319</v>
      </c>
      <c r="T313" s="296">
        <f t="shared" si="44"/>
        <v>1555.4</v>
      </c>
    </row>
    <row r="314" spans="1:20" ht="25.5">
      <c r="A314" s="213" t="s">
        <v>2840</v>
      </c>
      <c r="B314" s="229" t="s">
        <v>2753</v>
      </c>
      <c r="C314" s="213" t="s">
        <v>2439</v>
      </c>
      <c r="D314" s="230">
        <v>20</v>
      </c>
      <c r="E314" s="226">
        <v>2.7E-2</v>
      </c>
      <c r="F314" s="231">
        <v>122259.4</v>
      </c>
      <c r="G314" s="189">
        <f t="shared" si="38"/>
        <v>165.05018999999999</v>
      </c>
      <c r="H314" s="215">
        <v>141.4</v>
      </c>
      <c r="I314" s="215">
        <v>155.9</v>
      </c>
      <c r="J314" s="190">
        <f t="shared" si="39"/>
        <v>3118</v>
      </c>
      <c r="K314" s="190">
        <f t="shared" si="45"/>
        <v>3242.72</v>
      </c>
      <c r="L314" s="190">
        <f t="shared" si="45"/>
        <v>3372.4287999999997</v>
      </c>
      <c r="M314" s="232">
        <v>77521.440000000002</v>
      </c>
      <c r="N314" s="189">
        <f t="shared" si="40"/>
        <v>104.65394400000002</v>
      </c>
      <c r="O314" s="233">
        <f t="shared" si="41"/>
        <v>169.68</v>
      </c>
      <c r="P314" s="233">
        <f t="shared" si="42"/>
        <v>187.08</v>
      </c>
      <c r="Q314" s="190">
        <f t="shared" si="43"/>
        <v>3393.6000000000004</v>
      </c>
      <c r="R314" s="227">
        <f t="shared" si="37"/>
        <v>108.8389993585632</v>
      </c>
      <c r="T314" s="296">
        <f t="shared" si="44"/>
        <v>2828</v>
      </c>
    </row>
    <row r="315" spans="1:20" ht="38.25">
      <c r="A315" s="213" t="s">
        <v>2841</v>
      </c>
      <c r="B315" s="229" t="s">
        <v>2842</v>
      </c>
      <c r="C315" s="213" t="s">
        <v>2439</v>
      </c>
      <c r="D315" s="230">
        <v>189</v>
      </c>
      <c r="E315" s="226">
        <v>2.7E-2</v>
      </c>
      <c r="F315" s="231">
        <v>1155351.33</v>
      </c>
      <c r="G315" s="189">
        <f t="shared" si="38"/>
        <v>165.05019000000001</v>
      </c>
      <c r="H315" s="215">
        <v>141.4</v>
      </c>
      <c r="I315" s="215">
        <v>155.9</v>
      </c>
      <c r="J315" s="190">
        <f t="shared" si="39"/>
        <v>29465.100000000002</v>
      </c>
      <c r="K315" s="190">
        <f t="shared" si="45"/>
        <v>30643.704000000002</v>
      </c>
      <c r="L315" s="190">
        <f t="shared" si="45"/>
        <v>31869.452160000001</v>
      </c>
      <c r="M315" s="232">
        <v>732577.62</v>
      </c>
      <c r="N315" s="189">
        <f t="shared" si="40"/>
        <v>104.65394571428571</v>
      </c>
      <c r="O315" s="233">
        <f t="shared" si="41"/>
        <v>169.68</v>
      </c>
      <c r="P315" s="233">
        <f t="shared" si="42"/>
        <v>187.08</v>
      </c>
      <c r="Q315" s="190">
        <f t="shared" si="43"/>
        <v>32069.52</v>
      </c>
      <c r="R315" s="227">
        <f t="shared" si="37"/>
        <v>108.83899935856319</v>
      </c>
      <c r="T315" s="296">
        <f t="shared" si="44"/>
        <v>26724.600000000002</v>
      </c>
    </row>
    <row r="316" spans="1:20" ht="38.25">
      <c r="A316" s="213" t="s">
        <v>2843</v>
      </c>
      <c r="B316" s="229" t="s">
        <v>2449</v>
      </c>
      <c r="C316" s="213" t="s">
        <v>2439</v>
      </c>
      <c r="D316" s="230">
        <v>30</v>
      </c>
      <c r="E316" s="226">
        <v>2.7E-2</v>
      </c>
      <c r="F316" s="231">
        <v>183389.1</v>
      </c>
      <c r="G316" s="189">
        <f t="shared" si="38"/>
        <v>165.05018999999999</v>
      </c>
      <c r="H316" s="215">
        <v>141.4</v>
      </c>
      <c r="I316" s="215">
        <v>155.9</v>
      </c>
      <c r="J316" s="190">
        <f t="shared" si="39"/>
        <v>4677</v>
      </c>
      <c r="K316" s="190">
        <f t="shared" si="45"/>
        <v>4864.08</v>
      </c>
      <c r="L316" s="190">
        <f t="shared" si="45"/>
        <v>5058.6431999999995</v>
      </c>
      <c r="M316" s="232">
        <v>116282.15</v>
      </c>
      <c r="N316" s="189">
        <f t="shared" si="40"/>
        <v>104.653935</v>
      </c>
      <c r="O316" s="233">
        <f t="shared" si="41"/>
        <v>169.68</v>
      </c>
      <c r="P316" s="233">
        <f t="shared" si="42"/>
        <v>187.08</v>
      </c>
      <c r="Q316" s="190">
        <f t="shared" si="43"/>
        <v>5090.4000000000005</v>
      </c>
      <c r="R316" s="227">
        <f t="shared" si="37"/>
        <v>108.8389993585632</v>
      </c>
      <c r="T316" s="296">
        <f t="shared" si="44"/>
        <v>4242</v>
      </c>
    </row>
    <row r="317" spans="1:20" ht="38.25">
      <c r="A317" s="213" t="s">
        <v>2844</v>
      </c>
      <c r="B317" s="229" t="s">
        <v>2845</v>
      </c>
      <c r="C317" s="213" t="s">
        <v>2439</v>
      </c>
      <c r="D317" s="230">
        <v>18</v>
      </c>
      <c r="E317" s="226">
        <v>2.7E-2</v>
      </c>
      <c r="F317" s="231">
        <v>110033.46</v>
      </c>
      <c r="G317" s="189">
        <f t="shared" si="38"/>
        <v>165.05019000000001</v>
      </c>
      <c r="H317" s="215">
        <v>141.4</v>
      </c>
      <c r="I317" s="215">
        <v>155.9</v>
      </c>
      <c r="J317" s="190">
        <f t="shared" si="39"/>
        <v>2806.2000000000003</v>
      </c>
      <c r="K317" s="190">
        <f t="shared" si="45"/>
        <v>2918.4480000000003</v>
      </c>
      <c r="L317" s="190">
        <f t="shared" si="45"/>
        <v>3035.1859200000004</v>
      </c>
      <c r="M317" s="232">
        <v>69769.3</v>
      </c>
      <c r="N317" s="189">
        <f t="shared" si="40"/>
        <v>104.65395000000002</v>
      </c>
      <c r="O317" s="233">
        <f t="shared" si="41"/>
        <v>169.68</v>
      </c>
      <c r="P317" s="233">
        <f t="shared" si="42"/>
        <v>187.08</v>
      </c>
      <c r="Q317" s="190">
        <f t="shared" si="43"/>
        <v>3054.2400000000002</v>
      </c>
      <c r="R317" s="227">
        <f t="shared" si="37"/>
        <v>108.83899935856319</v>
      </c>
      <c r="T317" s="296">
        <f t="shared" si="44"/>
        <v>2545.2000000000003</v>
      </c>
    </row>
    <row r="318" spans="1:20" ht="38.25">
      <c r="A318" s="213" t="s">
        <v>2846</v>
      </c>
      <c r="B318" s="229" t="s">
        <v>2847</v>
      </c>
      <c r="C318" s="213" t="s">
        <v>2439</v>
      </c>
      <c r="D318" s="230">
        <v>723</v>
      </c>
      <c r="E318" s="226">
        <v>2.7E-2</v>
      </c>
      <c r="F318" s="231">
        <v>6202349.4900000002</v>
      </c>
      <c r="G318" s="189">
        <f t="shared" si="38"/>
        <v>231.62300999999999</v>
      </c>
      <c r="H318" s="215">
        <v>141.4</v>
      </c>
      <c r="I318" s="215">
        <v>155.9</v>
      </c>
      <c r="J318" s="190">
        <f t="shared" si="39"/>
        <v>112715.7</v>
      </c>
      <c r="K318" s="190">
        <f t="shared" si="45"/>
        <v>117224.32799999999</v>
      </c>
      <c r="L318" s="190">
        <f t="shared" si="45"/>
        <v>121913.30111999999</v>
      </c>
      <c r="M318" s="232">
        <v>2490726.52</v>
      </c>
      <c r="N318" s="189">
        <f t="shared" si="40"/>
        <v>93.014683319502083</v>
      </c>
      <c r="O318" s="233">
        <f t="shared" si="41"/>
        <v>169.68</v>
      </c>
      <c r="P318" s="233">
        <f t="shared" si="42"/>
        <v>187.08</v>
      </c>
      <c r="Q318" s="190">
        <f t="shared" si="43"/>
        <v>122678.64</v>
      </c>
      <c r="R318" s="227">
        <f t="shared" si="37"/>
        <v>108.83899935856319</v>
      </c>
      <c r="T318" s="296">
        <f t="shared" si="44"/>
        <v>102232.2</v>
      </c>
    </row>
    <row r="319" spans="1:20" ht="51">
      <c r="A319" s="213" t="s">
        <v>2848</v>
      </c>
      <c r="B319" s="229" t="s">
        <v>2849</v>
      </c>
      <c r="C319" s="213" t="s">
        <v>2439</v>
      </c>
      <c r="D319" s="230">
        <v>14</v>
      </c>
      <c r="E319" s="226">
        <v>2.7E-2</v>
      </c>
      <c r="F319" s="231">
        <v>120100.82</v>
      </c>
      <c r="G319" s="189">
        <f t="shared" si="38"/>
        <v>231.62301000000002</v>
      </c>
      <c r="H319" s="215">
        <v>141.4</v>
      </c>
      <c r="I319" s="215">
        <v>155.9</v>
      </c>
      <c r="J319" s="190">
        <f t="shared" si="39"/>
        <v>2182.6</v>
      </c>
      <c r="K319" s="190">
        <f t="shared" si="45"/>
        <v>2269.904</v>
      </c>
      <c r="L319" s="190">
        <f t="shared" si="45"/>
        <v>2360.7001599999999</v>
      </c>
      <c r="M319" s="232">
        <v>48229.84</v>
      </c>
      <c r="N319" s="189">
        <f t="shared" si="40"/>
        <v>93.014691428571425</v>
      </c>
      <c r="O319" s="233">
        <f t="shared" si="41"/>
        <v>169.68</v>
      </c>
      <c r="P319" s="233">
        <f t="shared" si="42"/>
        <v>187.08</v>
      </c>
      <c r="Q319" s="190">
        <f t="shared" si="43"/>
        <v>2375.52</v>
      </c>
      <c r="R319" s="227">
        <f t="shared" si="37"/>
        <v>108.83899935856319</v>
      </c>
      <c r="T319" s="296">
        <f t="shared" si="44"/>
        <v>1979.6000000000001</v>
      </c>
    </row>
    <row r="320" spans="1:20" ht="51">
      <c r="A320" s="213" t="s">
        <v>2850</v>
      </c>
      <c r="B320" s="229" t="s">
        <v>2851</v>
      </c>
      <c r="C320" s="213" t="s">
        <v>2439</v>
      </c>
      <c r="D320" s="230">
        <v>15</v>
      </c>
      <c r="E320" s="226">
        <v>2.7E-2</v>
      </c>
      <c r="F320" s="231">
        <v>128679.45</v>
      </c>
      <c r="G320" s="189">
        <f t="shared" si="38"/>
        <v>231.62300999999999</v>
      </c>
      <c r="H320" s="215">
        <v>141.4</v>
      </c>
      <c r="I320" s="215">
        <v>155.9</v>
      </c>
      <c r="J320" s="190">
        <f t="shared" si="39"/>
        <v>2338.5</v>
      </c>
      <c r="K320" s="190">
        <f t="shared" si="45"/>
        <v>2432.04</v>
      </c>
      <c r="L320" s="190">
        <f t="shared" si="45"/>
        <v>2529.3215999999998</v>
      </c>
      <c r="M320" s="232">
        <v>51674.82</v>
      </c>
      <c r="N320" s="189">
        <f t="shared" si="40"/>
        <v>93.014676000000009</v>
      </c>
      <c r="O320" s="233">
        <f t="shared" si="41"/>
        <v>169.68</v>
      </c>
      <c r="P320" s="233">
        <f t="shared" si="42"/>
        <v>187.08</v>
      </c>
      <c r="Q320" s="190">
        <f t="shared" si="43"/>
        <v>2545.2000000000003</v>
      </c>
      <c r="R320" s="227">
        <f t="shared" si="37"/>
        <v>108.8389993585632</v>
      </c>
      <c r="T320" s="296">
        <f t="shared" si="44"/>
        <v>2121</v>
      </c>
    </row>
    <row r="321" spans="1:20" ht="38.25">
      <c r="A321" s="213" t="s">
        <v>2852</v>
      </c>
      <c r="B321" s="229" t="s">
        <v>2853</v>
      </c>
      <c r="C321" s="213" t="s">
        <v>2439</v>
      </c>
      <c r="D321" s="230">
        <v>20</v>
      </c>
      <c r="E321" s="226">
        <v>2.7E-2</v>
      </c>
      <c r="F321" s="231">
        <v>122259.4</v>
      </c>
      <c r="G321" s="189">
        <f t="shared" si="38"/>
        <v>165.05018999999999</v>
      </c>
      <c r="H321" s="215">
        <v>141.4</v>
      </c>
      <c r="I321" s="215">
        <v>155.9</v>
      </c>
      <c r="J321" s="190">
        <f t="shared" si="39"/>
        <v>3118</v>
      </c>
      <c r="K321" s="190">
        <f t="shared" si="45"/>
        <v>3242.72</v>
      </c>
      <c r="L321" s="190">
        <f t="shared" si="45"/>
        <v>3372.4287999999997</v>
      </c>
      <c r="M321" s="232">
        <v>77521.440000000002</v>
      </c>
      <c r="N321" s="189">
        <f t="shared" si="40"/>
        <v>104.65394400000002</v>
      </c>
      <c r="O321" s="233">
        <f t="shared" si="41"/>
        <v>169.68</v>
      </c>
      <c r="P321" s="233">
        <f t="shared" si="42"/>
        <v>187.08</v>
      </c>
      <c r="Q321" s="190">
        <f t="shared" si="43"/>
        <v>3393.6000000000004</v>
      </c>
      <c r="R321" s="227">
        <f t="shared" si="37"/>
        <v>108.8389993585632</v>
      </c>
      <c r="T321" s="296">
        <f t="shared" si="44"/>
        <v>2828</v>
      </c>
    </row>
    <row r="322" spans="1:20" ht="63.75">
      <c r="A322" s="213" t="s">
        <v>2854</v>
      </c>
      <c r="B322" s="229" t="s">
        <v>2455</v>
      </c>
      <c r="C322" s="213" t="s">
        <v>2439</v>
      </c>
      <c r="D322" s="230">
        <v>13</v>
      </c>
      <c r="E322" s="226">
        <v>2.7E-2</v>
      </c>
      <c r="F322" s="231">
        <v>79468.61</v>
      </c>
      <c r="G322" s="189">
        <f t="shared" si="38"/>
        <v>165.05018999999999</v>
      </c>
      <c r="H322" s="215">
        <v>141.4</v>
      </c>
      <c r="I322" s="215">
        <v>155.9</v>
      </c>
      <c r="J322" s="190">
        <f t="shared" si="39"/>
        <v>2026.7</v>
      </c>
      <c r="K322" s="190">
        <f t="shared" si="45"/>
        <v>2107.768</v>
      </c>
      <c r="L322" s="190">
        <f t="shared" si="45"/>
        <v>2192.07872</v>
      </c>
      <c r="M322" s="232">
        <v>50388.93</v>
      </c>
      <c r="N322" s="189">
        <f t="shared" si="40"/>
        <v>104.65393153846155</v>
      </c>
      <c r="O322" s="233">
        <f t="shared" si="41"/>
        <v>169.68</v>
      </c>
      <c r="P322" s="233">
        <f t="shared" si="42"/>
        <v>187.08</v>
      </c>
      <c r="Q322" s="190">
        <f t="shared" si="43"/>
        <v>2205.84</v>
      </c>
      <c r="R322" s="227">
        <f t="shared" si="37"/>
        <v>108.83899935856319</v>
      </c>
      <c r="T322" s="296">
        <f t="shared" si="44"/>
        <v>1838.2</v>
      </c>
    </row>
    <row r="323" spans="1:20" ht="63.75">
      <c r="A323" s="213" t="s">
        <v>2855</v>
      </c>
      <c r="B323" s="229" t="s">
        <v>2455</v>
      </c>
      <c r="C323" s="213" t="s">
        <v>2439</v>
      </c>
      <c r="D323" s="230">
        <v>11</v>
      </c>
      <c r="E323" s="226">
        <v>2.7E-2</v>
      </c>
      <c r="F323" s="231">
        <v>67242.67</v>
      </c>
      <c r="G323" s="189">
        <f t="shared" si="38"/>
        <v>165.05018999999999</v>
      </c>
      <c r="H323" s="215">
        <v>141.4</v>
      </c>
      <c r="I323" s="215">
        <v>155.9</v>
      </c>
      <c r="J323" s="190">
        <f t="shared" si="39"/>
        <v>1714.9</v>
      </c>
      <c r="K323" s="190">
        <f t="shared" si="45"/>
        <v>1783.4960000000001</v>
      </c>
      <c r="L323" s="190">
        <f t="shared" si="45"/>
        <v>1854.8358400000002</v>
      </c>
      <c r="M323" s="232">
        <v>42636.78</v>
      </c>
      <c r="N323" s="189">
        <f t="shared" si="40"/>
        <v>104.65391454545455</v>
      </c>
      <c r="O323" s="233">
        <f t="shared" si="41"/>
        <v>169.68</v>
      </c>
      <c r="P323" s="233">
        <f t="shared" si="42"/>
        <v>187.08</v>
      </c>
      <c r="Q323" s="190">
        <f t="shared" si="43"/>
        <v>1866.48</v>
      </c>
      <c r="R323" s="227">
        <f t="shared" ref="R323:R353" si="46">Q323/J323*100</f>
        <v>108.83899935856319</v>
      </c>
      <c r="T323" s="296">
        <f t="shared" si="44"/>
        <v>1555.4</v>
      </c>
    </row>
    <row r="324" spans="1:20" ht="38.25">
      <c r="A324" s="213" t="s">
        <v>2856</v>
      </c>
      <c r="B324" s="229" t="s">
        <v>2461</v>
      </c>
      <c r="C324" s="213" t="s">
        <v>2439</v>
      </c>
      <c r="D324" s="230">
        <v>16</v>
      </c>
      <c r="E324" s="226">
        <v>2.7E-2</v>
      </c>
      <c r="F324" s="231">
        <v>137258.07999999999</v>
      </c>
      <c r="G324" s="189">
        <f t="shared" ref="G324:G353" si="47">F324*E324/D324</f>
        <v>231.62300999999997</v>
      </c>
      <c r="H324" s="215">
        <v>141.4</v>
      </c>
      <c r="I324" s="215">
        <v>155.9</v>
      </c>
      <c r="J324" s="190">
        <f t="shared" ref="J324:J353" si="48">IF(G324&gt;I324,D324*I324,IF(H324&gt;G324,D324*H324, IF(I324&gt;G324&gt;H324,D324*G324)))</f>
        <v>2494.4</v>
      </c>
      <c r="K324" s="190">
        <f t="shared" si="45"/>
        <v>2594.1759999999999</v>
      </c>
      <c r="L324" s="190">
        <f t="shared" si="45"/>
        <v>2697.9430400000001</v>
      </c>
      <c r="M324" s="232">
        <v>55119.82</v>
      </c>
      <c r="N324" s="189">
        <f t="shared" ref="N324:N353" si="49">M324*2.7%/D324</f>
        <v>93.014696250000014</v>
      </c>
      <c r="O324" s="233">
        <f t="shared" ref="O324:O353" si="50">SUM(H324,H324*20%)</f>
        <v>169.68</v>
      </c>
      <c r="P324" s="233">
        <f t="shared" ref="P324:P353" si="51">SUM(I324,I324*20%)</f>
        <v>187.08</v>
      </c>
      <c r="Q324" s="190">
        <f t="shared" ref="Q324:Q353" si="52">IF(N324&gt;P324,D324*P324,IF(O324&gt;N324,D324*O324, IF(P324&gt;N324&gt;O324,D324*N324)))</f>
        <v>2714.88</v>
      </c>
      <c r="R324" s="227">
        <f t="shared" si="46"/>
        <v>108.83899935856319</v>
      </c>
      <c r="T324" s="296">
        <f t="shared" ref="T324:T353" si="53">IF(N324&gt;I324,D324*I324,IF(H324&gt;N324,D324*H324, IF(I324&gt;G324&gt;H324,D324*G324)))</f>
        <v>2262.4</v>
      </c>
    </row>
    <row r="325" spans="1:20" ht="89.25">
      <c r="A325" s="213" t="s">
        <v>2857</v>
      </c>
      <c r="B325" s="229" t="s">
        <v>2858</v>
      </c>
      <c r="C325" s="213" t="s">
        <v>2439</v>
      </c>
      <c r="D325" s="230">
        <v>11</v>
      </c>
      <c r="E325" s="226">
        <v>2.7E-2</v>
      </c>
      <c r="F325" s="231">
        <v>94364.93</v>
      </c>
      <c r="G325" s="189">
        <f t="shared" si="47"/>
        <v>231.62300999999997</v>
      </c>
      <c r="H325" s="215">
        <v>141.4</v>
      </c>
      <c r="I325" s="215">
        <v>155.9</v>
      </c>
      <c r="J325" s="190">
        <f t="shared" si="48"/>
        <v>1714.9</v>
      </c>
      <c r="K325" s="190">
        <f t="shared" si="45"/>
        <v>1783.4960000000001</v>
      </c>
      <c r="L325" s="190">
        <f t="shared" si="45"/>
        <v>1854.8358400000002</v>
      </c>
      <c r="M325" s="232">
        <v>37894.879999999997</v>
      </c>
      <c r="N325" s="189">
        <f t="shared" si="49"/>
        <v>93.014705454545464</v>
      </c>
      <c r="O325" s="233">
        <f t="shared" si="50"/>
        <v>169.68</v>
      </c>
      <c r="P325" s="233">
        <f t="shared" si="51"/>
        <v>187.08</v>
      </c>
      <c r="Q325" s="190">
        <f t="shared" si="52"/>
        <v>1866.48</v>
      </c>
      <c r="R325" s="227">
        <f t="shared" si="46"/>
        <v>108.83899935856319</v>
      </c>
      <c r="T325" s="296">
        <f t="shared" si="53"/>
        <v>1555.4</v>
      </c>
    </row>
    <row r="326" spans="1:20" ht="38.25">
      <c r="A326" s="213" t="s">
        <v>2859</v>
      </c>
      <c r="B326" s="229" t="s">
        <v>2461</v>
      </c>
      <c r="C326" s="213" t="s">
        <v>2439</v>
      </c>
      <c r="D326" s="230">
        <v>11</v>
      </c>
      <c r="E326" s="226">
        <v>2.7E-2</v>
      </c>
      <c r="F326" s="231">
        <v>94364.93</v>
      </c>
      <c r="G326" s="189">
        <f t="shared" si="47"/>
        <v>231.62300999999997</v>
      </c>
      <c r="H326" s="215">
        <v>141.4</v>
      </c>
      <c r="I326" s="215">
        <v>155.9</v>
      </c>
      <c r="J326" s="190">
        <f t="shared" si="48"/>
        <v>1714.9</v>
      </c>
      <c r="K326" s="190">
        <f t="shared" si="45"/>
        <v>1783.4960000000001</v>
      </c>
      <c r="L326" s="190">
        <f t="shared" si="45"/>
        <v>1854.8358400000002</v>
      </c>
      <c r="M326" s="232">
        <v>37894.879999999997</v>
      </c>
      <c r="N326" s="189">
        <f t="shared" si="49"/>
        <v>93.014705454545464</v>
      </c>
      <c r="O326" s="233">
        <f t="shared" si="50"/>
        <v>169.68</v>
      </c>
      <c r="P326" s="233">
        <f t="shared" si="51"/>
        <v>187.08</v>
      </c>
      <c r="Q326" s="190">
        <f t="shared" si="52"/>
        <v>1866.48</v>
      </c>
      <c r="R326" s="227">
        <f t="shared" si="46"/>
        <v>108.83899935856319</v>
      </c>
      <c r="T326" s="296">
        <f t="shared" si="53"/>
        <v>1555.4</v>
      </c>
    </row>
    <row r="327" spans="1:20" ht="38.25">
      <c r="A327" s="213" t="s">
        <v>2860</v>
      </c>
      <c r="B327" s="229" t="s">
        <v>2461</v>
      </c>
      <c r="C327" s="213" t="s">
        <v>2439</v>
      </c>
      <c r="D327" s="230">
        <v>10</v>
      </c>
      <c r="E327" s="226">
        <v>2.7E-2</v>
      </c>
      <c r="F327" s="231">
        <v>85786.3</v>
      </c>
      <c r="G327" s="189">
        <f t="shared" si="47"/>
        <v>231.62301000000002</v>
      </c>
      <c r="H327" s="215">
        <v>141.4</v>
      </c>
      <c r="I327" s="215">
        <v>155.9</v>
      </c>
      <c r="J327" s="190">
        <f t="shared" si="48"/>
        <v>1559</v>
      </c>
      <c r="K327" s="190">
        <f t="shared" si="45"/>
        <v>1621.36</v>
      </c>
      <c r="L327" s="190">
        <f t="shared" si="45"/>
        <v>1686.2143999999998</v>
      </c>
      <c r="M327" s="232">
        <v>34449.879999999997</v>
      </c>
      <c r="N327" s="189">
        <f t="shared" si="49"/>
        <v>93.014676000000009</v>
      </c>
      <c r="O327" s="233">
        <f t="shared" si="50"/>
        <v>169.68</v>
      </c>
      <c r="P327" s="233">
        <f t="shared" si="51"/>
        <v>187.08</v>
      </c>
      <c r="Q327" s="190">
        <f t="shared" si="52"/>
        <v>1696.8000000000002</v>
      </c>
      <c r="R327" s="227">
        <f t="shared" si="46"/>
        <v>108.8389993585632</v>
      </c>
      <c r="T327" s="296">
        <f t="shared" si="53"/>
        <v>1414</v>
      </c>
    </row>
    <row r="328" spans="1:20" ht="38.25">
      <c r="A328" s="213" t="s">
        <v>2861</v>
      </c>
      <c r="B328" s="229" t="s">
        <v>2461</v>
      </c>
      <c r="C328" s="213" t="s">
        <v>2439</v>
      </c>
      <c r="D328" s="230">
        <v>11</v>
      </c>
      <c r="E328" s="226">
        <v>2.7E-2</v>
      </c>
      <c r="F328" s="231">
        <v>94364.93</v>
      </c>
      <c r="G328" s="189">
        <f t="shared" si="47"/>
        <v>231.62300999999997</v>
      </c>
      <c r="H328" s="215">
        <v>141.4</v>
      </c>
      <c r="I328" s="215">
        <v>155.9</v>
      </c>
      <c r="J328" s="190">
        <f t="shared" si="48"/>
        <v>1714.9</v>
      </c>
      <c r="K328" s="190">
        <f t="shared" si="45"/>
        <v>1783.4960000000001</v>
      </c>
      <c r="L328" s="190">
        <f t="shared" si="45"/>
        <v>1854.8358400000002</v>
      </c>
      <c r="M328" s="232">
        <v>37894.879999999997</v>
      </c>
      <c r="N328" s="189">
        <f t="shared" si="49"/>
        <v>93.014705454545464</v>
      </c>
      <c r="O328" s="233">
        <f t="shared" si="50"/>
        <v>169.68</v>
      </c>
      <c r="P328" s="233">
        <f t="shared" si="51"/>
        <v>187.08</v>
      </c>
      <c r="Q328" s="190">
        <f t="shared" si="52"/>
        <v>1866.48</v>
      </c>
      <c r="R328" s="227">
        <f t="shared" si="46"/>
        <v>108.83899935856319</v>
      </c>
      <c r="T328" s="296">
        <f t="shared" si="53"/>
        <v>1555.4</v>
      </c>
    </row>
    <row r="329" spans="1:20" ht="38.25">
      <c r="A329" s="213" t="s">
        <v>2862</v>
      </c>
      <c r="B329" s="229" t="s">
        <v>2461</v>
      </c>
      <c r="C329" s="213" t="s">
        <v>2439</v>
      </c>
      <c r="D329" s="230">
        <v>10</v>
      </c>
      <c r="E329" s="226">
        <v>2.7E-2</v>
      </c>
      <c r="F329" s="231">
        <v>85786.3</v>
      </c>
      <c r="G329" s="189">
        <f t="shared" si="47"/>
        <v>231.62301000000002</v>
      </c>
      <c r="H329" s="215">
        <v>141.4</v>
      </c>
      <c r="I329" s="215">
        <v>155.9</v>
      </c>
      <c r="J329" s="190">
        <f t="shared" si="48"/>
        <v>1559</v>
      </c>
      <c r="K329" s="190">
        <f t="shared" si="45"/>
        <v>1621.36</v>
      </c>
      <c r="L329" s="190">
        <f t="shared" si="45"/>
        <v>1686.2143999999998</v>
      </c>
      <c r="M329" s="232">
        <v>34449.879999999997</v>
      </c>
      <c r="N329" s="189">
        <f t="shared" si="49"/>
        <v>93.014676000000009</v>
      </c>
      <c r="O329" s="233">
        <f t="shared" si="50"/>
        <v>169.68</v>
      </c>
      <c r="P329" s="233">
        <f t="shared" si="51"/>
        <v>187.08</v>
      </c>
      <c r="Q329" s="190">
        <f t="shared" si="52"/>
        <v>1696.8000000000002</v>
      </c>
      <c r="R329" s="227">
        <f t="shared" si="46"/>
        <v>108.8389993585632</v>
      </c>
      <c r="T329" s="296">
        <f t="shared" si="53"/>
        <v>1414</v>
      </c>
    </row>
    <row r="330" spans="1:20" ht="38.25">
      <c r="A330" s="213" t="s">
        <v>2863</v>
      </c>
      <c r="B330" s="229" t="s">
        <v>2461</v>
      </c>
      <c r="C330" s="213" t="s">
        <v>2439</v>
      </c>
      <c r="D330" s="230">
        <v>11</v>
      </c>
      <c r="E330" s="226">
        <v>2.7E-2</v>
      </c>
      <c r="F330" s="231">
        <v>94364.93</v>
      </c>
      <c r="G330" s="189">
        <f t="shared" si="47"/>
        <v>231.62300999999997</v>
      </c>
      <c r="H330" s="215">
        <v>141.4</v>
      </c>
      <c r="I330" s="215">
        <v>155.9</v>
      </c>
      <c r="J330" s="190">
        <f t="shared" si="48"/>
        <v>1714.9</v>
      </c>
      <c r="K330" s="190">
        <f t="shared" si="45"/>
        <v>1783.4960000000001</v>
      </c>
      <c r="L330" s="190">
        <f t="shared" si="45"/>
        <v>1854.8358400000002</v>
      </c>
      <c r="M330" s="232">
        <v>37894.879999999997</v>
      </c>
      <c r="N330" s="189">
        <f t="shared" si="49"/>
        <v>93.014705454545464</v>
      </c>
      <c r="O330" s="233">
        <f t="shared" si="50"/>
        <v>169.68</v>
      </c>
      <c r="P330" s="233">
        <f t="shared" si="51"/>
        <v>187.08</v>
      </c>
      <c r="Q330" s="190">
        <f t="shared" si="52"/>
        <v>1866.48</v>
      </c>
      <c r="R330" s="227">
        <f t="shared" si="46"/>
        <v>108.83899935856319</v>
      </c>
      <c r="T330" s="296">
        <f t="shared" si="53"/>
        <v>1555.4</v>
      </c>
    </row>
    <row r="331" spans="1:20" ht="38.25">
      <c r="A331" s="213" t="s">
        <v>2864</v>
      </c>
      <c r="B331" s="229" t="s">
        <v>2461</v>
      </c>
      <c r="C331" s="213" t="s">
        <v>2439</v>
      </c>
      <c r="D331" s="230">
        <v>11</v>
      </c>
      <c r="E331" s="226">
        <v>2.7E-2</v>
      </c>
      <c r="F331" s="231">
        <v>94364.93</v>
      </c>
      <c r="G331" s="189">
        <f t="shared" si="47"/>
        <v>231.62300999999997</v>
      </c>
      <c r="H331" s="215">
        <v>141.4</v>
      </c>
      <c r="I331" s="215">
        <v>155.9</v>
      </c>
      <c r="J331" s="190">
        <f t="shared" si="48"/>
        <v>1714.9</v>
      </c>
      <c r="K331" s="190">
        <f t="shared" si="45"/>
        <v>1783.4960000000001</v>
      </c>
      <c r="L331" s="190">
        <f t="shared" si="45"/>
        <v>1854.8358400000002</v>
      </c>
      <c r="M331" s="232">
        <v>37894.879999999997</v>
      </c>
      <c r="N331" s="189">
        <f t="shared" si="49"/>
        <v>93.014705454545464</v>
      </c>
      <c r="O331" s="233">
        <f t="shared" si="50"/>
        <v>169.68</v>
      </c>
      <c r="P331" s="233">
        <f t="shared" si="51"/>
        <v>187.08</v>
      </c>
      <c r="Q331" s="190">
        <f t="shared" si="52"/>
        <v>1866.48</v>
      </c>
      <c r="R331" s="227">
        <f t="shared" si="46"/>
        <v>108.83899935856319</v>
      </c>
      <c r="T331" s="296">
        <f t="shared" si="53"/>
        <v>1555.4</v>
      </c>
    </row>
    <row r="332" spans="1:20" ht="38.25">
      <c r="A332" s="213" t="s">
        <v>2865</v>
      </c>
      <c r="B332" s="229" t="s">
        <v>2461</v>
      </c>
      <c r="C332" s="213" t="s">
        <v>2439</v>
      </c>
      <c r="D332" s="230">
        <v>11</v>
      </c>
      <c r="E332" s="226">
        <v>2.7E-2</v>
      </c>
      <c r="F332" s="231">
        <v>94364.93</v>
      </c>
      <c r="G332" s="189">
        <f t="shared" si="47"/>
        <v>231.62300999999997</v>
      </c>
      <c r="H332" s="215">
        <v>141.4</v>
      </c>
      <c r="I332" s="215">
        <v>155.9</v>
      </c>
      <c r="J332" s="190">
        <f t="shared" si="48"/>
        <v>1714.9</v>
      </c>
      <c r="K332" s="190">
        <f t="shared" si="45"/>
        <v>1783.4960000000001</v>
      </c>
      <c r="L332" s="190">
        <f t="shared" si="45"/>
        <v>1854.8358400000002</v>
      </c>
      <c r="M332" s="232">
        <v>37894.879999999997</v>
      </c>
      <c r="N332" s="189">
        <f t="shared" si="49"/>
        <v>93.014705454545464</v>
      </c>
      <c r="O332" s="233">
        <f t="shared" si="50"/>
        <v>169.68</v>
      </c>
      <c r="P332" s="233">
        <f t="shared" si="51"/>
        <v>187.08</v>
      </c>
      <c r="Q332" s="190">
        <f t="shared" si="52"/>
        <v>1866.48</v>
      </c>
      <c r="R332" s="227">
        <f t="shared" si="46"/>
        <v>108.83899935856319</v>
      </c>
      <c r="T332" s="296">
        <f t="shared" si="53"/>
        <v>1555.4</v>
      </c>
    </row>
    <row r="333" spans="1:20" ht="89.25">
      <c r="A333" s="213" t="s">
        <v>2866</v>
      </c>
      <c r="B333" s="229" t="s">
        <v>2867</v>
      </c>
      <c r="C333" s="213" t="s">
        <v>2439</v>
      </c>
      <c r="D333" s="230">
        <v>7</v>
      </c>
      <c r="E333" s="226">
        <v>2.7E-2</v>
      </c>
      <c r="F333" s="231">
        <v>60050.41</v>
      </c>
      <c r="G333" s="189">
        <f t="shared" si="47"/>
        <v>231.62301000000002</v>
      </c>
      <c r="H333" s="215">
        <v>141.4</v>
      </c>
      <c r="I333" s="215">
        <v>155.9</v>
      </c>
      <c r="J333" s="190">
        <f t="shared" si="48"/>
        <v>1091.3</v>
      </c>
      <c r="K333" s="190">
        <f t="shared" si="45"/>
        <v>1134.952</v>
      </c>
      <c r="L333" s="190">
        <f t="shared" si="45"/>
        <v>1180.3500799999999</v>
      </c>
      <c r="M333" s="232">
        <v>24114.92</v>
      </c>
      <c r="N333" s="189">
        <f t="shared" si="49"/>
        <v>93.014691428571425</v>
      </c>
      <c r="O333" s="233">
        <f t="shared" si="50"/>
        <v>169.68</v>
      </c>
      <c r="P333" s="233">
        <f t="shared" si="51"/>
        <v>187.08</v>
      </c>
      <c r="Q333" s="190">
        <f t="shared" si="52"/>
        <v>1187.76</v>
      </c>
      <c r="R333" s="227">
        <f t="shared" si="46"/>
        <v>108.83899935856319</v>
      </c>
      <c r="T333" s="296">
        <f t="shared" si="53"/>
        <v>989.80000000000007</v>
      </c>
    </row>
    <row r="334" spans="1:20" ht="38.25">
      <c r="A334" s="213" t="s">
        <v>2868</v>
      </c>
      <c r="B334" s="229" t="s">
        <v>2461</v>
      </c>
      <c r="C334" s="213" t="s">
        <v>2439</v>
      </c>
      <c r="D334" s="230">
        <v>11</v>
      </c>
      <c r="E334" s="226">
        <v>2.7E-2</v>
      </c>
      <c r="F334" s="231">
        <v>94364.93</v>
      </c>
      <c r="G334" s="189">
        <f t="shared" si="47"/>
        <v>231.62300999999997</v>
      </c>
      <c r="H334" s="215">
        <v>141.4</v>
      </c>
      <c r="I334" s="215">
        <v>155.9</v>
      </c>
      <c r="J334" s="190">
        <f t="shared" si="48"/>
        <v>1714.9</v>
      </c>
      <c r="K334" s="190">
        <f t="shared" si="45"/>
        <v>1783.4960000000001</v>
      </c>
      <c r="L334" s="190">
        <f t="shared" si="45"/>
        <v>1854.8358400000002</v>
      </c>
      <c r="M334" s="232">
        <v>37894.879999999997</v>
      </c>
      <c r="N334" s="189">
        <f t="shared" si="49"/>
        <v>93.014705454545464</v>
      </c>
      <c r="O334" s="233">
        <f t="shared" si="50"/>
        <v>169.68</v>
      </c>
      <c r="P334" s="233">
        <f t="shared" si="51"/>
        <v>187.08</v>
      </c>
      <c r="Q334" s="190">
        <f t="shared" si="52"/>
        <v>1866.48</v>
      </c>
      <c r="R334" s="227">
        <f t="shared" si="46"/>
        <v>108.83899935856319</v>
      </c>
      <c r="T334" s="296">
        <f t="shared" si="53"/>
        <v>1555.4</v>
      </c>
    </row>
    <row r="335" spans="1:20" ht="38.25">
      <c r="A335" s="213" t="s">
        <v>2869</v>
      </c>
      <c r="B335" s="229" t="s">
        <v>2461</v>
      </c>
      <c r="C335" s="213" t="s">
        <v>2439</v>
      </c>
      <c r="D335" s="230">
        <v>14</v>
      </c>
      <c r="E335" s="226">
        <v>2.7E-2</v>
      </c>
      <c r="F335" s="231">
        <v>120100.82</v>
      </c>
      <c r="G335" s="189">
        <f t="shared" si="47"/>
        <v>231.62301000000002</v>
      </c>
      <c r="H335" s="215">
        <v>141.4</v>
      </c>
      <c r="I335" s="215">
        <v>155.9</v>
      </c>
      <c r="J335" s="190">
        <f t="shared" si="48"/>
        <v>2182.6</v>
      </c>
      <c r="K335" s="190">
        <f t="shared" si="45"/>
        <v>2269.904</v>
      </c>
      <c r="L335" s="190">
        <f t="shared" si="45"/>
        <v>2360.7001599999999</v>
      </c>
      <c r="M335" s="232">
        <v>48229.84</v>
      </c>
      <c r="N335" s="189">
        <f t="shared" si="49"/>
        <v>93.014691428571425</v>
      </c>
      <c r="O335" s="233">
        <f t="shared" si="50"/>
        <v>169.68</v>
      </c>
      <c r="P335" s="233">
        <f t="shared" si="51"/>
        <v>187.08</v>
      </c>
      <c r="Q335" s="190">
        <f t="shared" si="52"/>
        <v>2375.52</v>
      </c>
      <c r="R335" s="227">
        <f t="shared" si="46"/>
        <v>108.83899935856319</v>
      </c>
      <c r="T335" s="296">
        <f t="shared" si="53"/>
        <v>1979.6000000000001</v>
      </c>
    </row>
    <row r="336" spans="1:20" ht="38.25">
      <c r="A336" s="213" t="s">
        <v>2870</v>
      </c>
      <c r="B336" s="229" t="s">
        <v>2461</v>
      </c>
      <c r="C336" s="213" t="s">
        <v>2439</v>
      </c>
      <c r="D336" s="230">
        <v>11</v>
      </c>
      <c r="E336" s="226">
        <v>2.7E-2</v>
      </c>
      <c r="F336" s="231">
        <v>94364.93</v>
      </c>
      <c r="G336" s="189">
        <f t="shared" si="47"/>
        <v>231.62300999999997</v>
      </c>
      <c r="H336" s="215">
        <v>141.4</v>
      </c>
      <c r="I336" s="215">
        <v>155.9</v>
      </c>
      <c r="J336" s="190">
        <f t="shared" si="48"/>
        <v>1714.9</v>
      </c>
      <c r="K336" s="190">
        <f t="shared" si="45"/>
        <v>1783.4960000000001</v>
      </c>
      <c r="L336" s="190">
        <f t="shared" si="45"/>
        <v>1854.8358400000002</v>
      </c>
      <c r="M336" s="232">
        <v>37894.879999999997</v>
      </c>
      <c r="N336" s="189">
        <f t="shared" si="49"/>
        <v>93.014705454545464</v>
      </c>
      <c r="O336" s="233">
        <f t="shared" si="50"/>
        <v>169.68</v>
      </c>
      <c r="P336" s="233">
        <f t="shared" si="51"/>
        <v>187.08</v>
      </c>
      <c r="Q336" s="190">
        <f t="shared" si="52"/>
        <v>1866.48</v>
      </c>
      <c r="R336" s="227">
        <f t="shared" si="46"/>
        <v>108.83899935856319</v>
      </c>
      <c r="T336" s="296">
        <f t="shared" si="53"/>
        <v>1555.4</v>
      </c>
    </row>
    <row r="337" spans="1:20" ht="38.25">
      <c r="A337" s="213" t="s">
        <v>2871</v>
      </c>
      <c r="B337" s="229" t="s">
        <v>2461</v>
      </c>
      <c r="C337" s="213" t="s">
        <v>2439</v>
      </c>
      <c r="D337" s="230">
        <v>10</v>
      </c>
      <c r="E337" s="226">
        <v>2.7E-2</v>
      </c>
      <c r="F337" s="231">
        <v>85786.3</v>
      </c>
      <c r="G337" s="189">
        <f t="shared" si="47"/>
        <v>231.62301000000002</v>
      </c>
      <c r="H337" s="215">
        <v>141.4</v>
      </c>
      <c r="I337" s="215">
        <v>155.9</v>
      </c>
      <c r="J337" s="190">
        <f t="shared" si="48"/>
        <v>1559</v>
      </c>
      <c r="K337" s="190">
        <f t="shared" si="45"/>
        <v>1621.36</v>
      </c>
      <c r="L337" s="190">
        <f t="shared" si="45"/>
        <v>1686.2143999999998</v>
      </c>
      <c r="M337" s="232">
        <v>34449.879999999997</v>
      </c>
      <c r="N337" s="189">
        <f t="shared" si="49"/>
        <v>93.014676000000009</v>
      </c>
      <c r="O337" s="233">
        <f t="shared" si="50"/>
        <v>169.68</v>
      </c>
      <c r="P337" s="233">
        <f t="shared" si="51"/>
        <v>187.08</v>
      </c>
      <c r="Q337" s="190">
        <f t="shared" si="52"/>
        <v>1696.8000000000002</v>
      </c>
      <c r="R337" s="227">
        <f t="shared" si="46"/>
        <v>108.8389993585632</v>
      </c>
      <c r="T337" s="296">
        <f t="shared" si="53"/>
        <v>1414</v>
      </c>
    </row>
    <row r="338" spans="1:20" ht="38.25">
      <c r="A338" s="213" t="s">
        <v>2872</v>
      </c>
      <c r="B338" s="229" t="s">
        <v>2873</v>
      </c>
      <c r="C338" s="213" t="s">
        <v>2439</v>
      </c>
      <c r="D338" s="230">
        <v>20</v>
      </c>
      <c r="E338" s="226">
        <v>2.7E-2</v>
      </c>
      <c r="F338" s="231">
        <v>171572.6</v>
      </c>
      <c r="G338" s="189">
        <f t="shared" si="47"/>
        <v>231.62301000000002</v>
      </c>
      <c r="H338" s="215">
        <v>141.4</v>
      </c>
      <c r="I338" s="215">
        <v>155.9</v>
      </c>
      <c r="J338" s="190">
        <f t="shared" si="48"/>
        <v>3118</v>
      </c>
      <c r="K338" s="190">
        <f t="shared" si="45"/>
        <v>3242.72</v>
      </c>
      <c r="L338" s="190">
        <f t="shared" si="45"/>
        <v>3372.4287999999997</v>
      </c>
      <c r="M338" s="232">
        <v>68899.759999999995</v>
      </c>
      <c r="N338" s="189">
        <f t="shared" si="49"/>
        <v>93.014676000000009</v>
      </c>
      <c r="O338" s="233">
        <f t="shared" si="50"/>
        <v>169.68</v>
      </c>
      <c r="P338" s="233">
        <f t="shared" si="51"/>
        <v>187.08</v>
      </c>
      <c r="Q338" s="190">
        <f t="shared" si="52"/>
        <v>3393.6000000000004</v>
      </c>
      <c r="R338" s="227">
        <f t="shared" si="46"/>
        <v>108.8389993585632</v>
      </c>
      <c r="T338" s="296">
        <f t="shared" si="53"/>
        <v>2828</v>
      </c>
    </row>
    <row r="339" spans="1:20" ht="38.25">
      <c r="A339" s="213" t="s">
        <v>2874</v>
      </c>
      <c r="B339" s="229" t="s">
        <v>2461</v>
      </c>
      <c r="C339" s="213" t="s">
        <v>2439</v>
      </c>
      <c r="D339" s="230">
        <v>22</v>
      </c>
      <c r="E339" s="226">
        <v>2.7E-2</v>
      </c>
      <c r="F339" s="231">
        <v>188729.86</v>
      </c>
      <c r="G339" s="189">
        <f t="shared" si="47"/>
        <v>231.62300999999997</v>
      </c>
      <c r="H339" s="215">
        <v>141.4</v>
      </c>
      <c r="I339" s="215">
        <v>155.9</v>
      </c>
      <c r="J339" s="190">
        <f t="shared" si="48"/>
        <v>3429.8</v>
      </c>
      <c r="K339" s="190">
        <f t="shared" si="45"/>
        <v>3566.9920000000002</v>
      </c>
      <c r="L339" s="190">
        <f t="shared" si="45"/>
        <v>3709.6716800000004</v>
      </c>
      <c r="M339" s="232">
        <v>75789.740000000005</v>
      </c>
      <c r="N339" s="189">
        <f t="shared" si="49"/>
        <v>93.014680909090927</v>
      </c>
      <c r="O339" s="233">
        <f t="shared" si="50"/>
        <v>169.68</v>
      </c>
      <c r="P339" s="233">
        <f t="shared" si="51"/>
        <v>187.08</v>
      </c>
      <c r="Q339" s="190">
        <f t="shared" si="52"/>
        <v>3732.96</v>
      </c>
      <c r="R339" s="227">
        <f t="shared" si="46"/>
        <v>108.83899935856319</v>
      </c>
      <c r="T339" s="296">
        <f t="shared" si="53"/>
        <v>3110.8</v>
      </c>
    </row>
    <row r="340" spans="1:20" ht="38.25">
      <c r="A340" s="213" t="s">
        <v>2875</v>
      </c>
      <c r="B340" s="229" t="s">
        <v>2461</v>
      </c>
      <c r="C340" s="213" t="s">
        <v>2439</v>
      </c>
      <c r="D340" s="230">
        <v>11</v>
      </c>
      <c r="E340" s="226">
        <v>2.7E-2</v>
      </c>
      <c r="F340" s="231">
        <v>94364.93</v>
      </c>
      <c r="G340" s="189">
        <f t="shared" si="47"/>
        <v>231.62300999999997</v>
      </c>
      <c r="H340" s="215">
        <v>141.4</v>
      </c>
      <c r="I340" s="215">
        <v>155.9</v>
      </c>
      <c r="J340" s="190">
        <f t="shared" si="48"/>
        <v>1714.9</v>
      </c>
      <c r="K340" s="190">
        <f t="shared" ref="K340:L353" si="54">SUM(J340,J340*4%)</f>
        <v>1783.4960000000001</v>
      </c>
      <c r="L340" s="190">
        <f t="shared" si="54"/>
        <v>1854.8358400000002</v>
      </c>
      <c r="M340" s="232">
        <v>37894.879999999997</v>
      </c>
      <c r="N340" s="189">
        <f t="shared" si="49"/>
        <v>93.014705454545464</v>
      </c>
      <c r="O340" s="233">
        <f t="shared" si="50"/>
        <v>169.68</v>
      </c>
      <c r="P340" s="233">
        <f t="shared" si="51"/>
        <v>187.08</v>
      </c>
      <c r="Q340" s="190">
        <f t="shared" si="52"/>
        <v>1866.48</v>
      </c>
      <c r="R340" s="227">
        <f t="shared" si="46"/>
        <v>108.83899935856319</v>
      </c>
      <c r="T340" s="296">
        <f t="shared" si="53"/>
        <v>1555.4</v>
      </c>
    </row>
    <row r="341" spans="1:20" ht="38.25">
      <c r="A341" s="213" t="s">
        <v>2876</v>
      </c>
      <c r="B341" s="229" t="s">
        <v>2461</v>
      </c>
      <c r="C341" s="213" t="s">
        <v>2439</v>
      </c>
      <c r="D341" s="230">
        <v>20</v>
      </c>
      <c r="E341" s="226">
        <v>2.7E-2</v>
      </c>
      <c r="F341" s="231">
        <v>171572.6</v>
      </c>
      <c r="G341" s="189">
        <f t="shared" si="47"/>
        <v>231.62301000000002</v>
      </c>
      <c r="H341" s="215">
        <v>141.4</v>
      </c>
      <c r="I341" s="215">
        <v>155.9</v>
      </c>
      <c r="J341" s="190">
        <f t="shared" si="48"/>
        <v>3118</v>
      </c>
      <c r="K341" s="190">
        <f t="shared" si="54"/>
        <v>3242.72</v>
      </c>
      <c r="L341" s="190">
        <f t="shared" si="54"/>
        <v>3372.4287999999997</v>
      </c>
      <c r="M341" s="232">
        <v>68899.759999999995</v>
      </c>
      <c r="N341" s="189">
        <f t="shared" si="49"/>
        <v>93.014676000000009</v>
      </c>
      <c r="O341" s="233">
        <f t="shared" si="50"/>
        <v>169.68</v>
      </c>
      <c r="P341" s="233">
        <f t="shared" si="51"/>
        <v>187.08</v>
      </c>
      <c r="Q341" s="190">
        <f t="shared" si="52"/>
        <v>3393.6000000000004</v>
      </c>
      <c r="R341" s="227">
        <f t="shared" si="46"/>
        <v>108.8389993585632</v>
      </c>
      <c r="T341" s="296">
        <f t="shared" si="53"/>
        <v>2828</v>
      </c>
    </row>
    <row r="342" spans="1:20" ht="38.25">
      <c r="A342" s="213" t="s">
        <v>2877</v>
      </c>
      <c r="B342" s="229" t="s">
        <v>2461</v>
      </c>
      <c r="C342" s="213" t="s">
        <v>2439</v>
      </c>
      <c r="D342" s="230">
        <v>11</v>
      </c>
      <c r="E342" s="226">
        <v>2.7E-2</v>
      </c>
      <c r="F342" s="231">
        <v>94364.93</v>
      </c>
      <c r="G342" s="189">
        <f t="shared" si="47"/>
        <v>231.62300999999997</v>
      </c>
      <c r="H342" s="215">
        <v>141.4</v>
      </c>
      <c r="I342" s="215">
        <v>155.9</v>
      </c>
      <c r="J342" s="190">
        <f t="shared" si="48"/>
        <v>1714.9</v>
      </c>
      <c r="K342" s="190">
        <f t="shared" si="54"/>
        <v>1783.4960000000001</v>
      </c>
      <c r="L342" s="190">
        <f t="shared" si="54"/>
        <v>1854.8358400000002</v>
      </c>
      <c r="M342" s="232">
        <v>37894.879999999997</v>
      </c>
      <c r="N342" s="189">
        <f t="shared" si="49"/>
        <v>93.014705454545464</v>
      </c>
      <c r="O342" s="233">
        <f t="shared" si="50"/>
        <v>169.68</v>
      </c>
      <c r="P342" s="233">
        <f t="shared" si="51"/>
        <v>187.08</v>
      </c>
      <c r="Q342" s="190">
        <f t="shared" si="52"/>
        <v>1866.48</v>
      </c>
      <c r="R342" s="227">
        <f t="shared" si="46"/>
        <v>108.83899935856319</v>
      </c>
      <c r="T342" s="296">
        <f t="shared" si="53"/>
        <v>1555.4</v>
      </c>
    </row>
    <row r="343" spans="1:20" ht="89.25">
      <c r="A343" s="213" t="s">
        <v>2878</v>
      </c>
      <c r="B343" s="229" t="s">
        <v>2765</v>
      </c>
      <c r="C343" s="213" t="s">
        <v>2439</v>
      </c>
      <c r="D343" s="230">
        <v>11</v>
      </c>
      <c r="E343" s="226">
        <v>2.7E-2</v>
      </c>
      <c r="F343" s="231">
        <v>94364.93</v>
      </c>
      <c r="G343" s="189">
        <f t="shared" si="47"/>
        <v>231.62300999999997</v>
      </c>
      <c r="H343" s="215">
        <v>141.4</v>
      </c>
      <c r="I343" s="215">
        <v>155.9</v>
      </c>
      <c r="J343" s="190">
        <f t="shared" si="48"/>
        <v>1714.9</v>
      </c>
      <c r="K343" s="190">
        <f t="shared" si="54"/>
        <v>1783.4960000000001</v>
      </c>
      <c r="L343" s="190">
        <f t="shared" si="54"/>
        <v>1854.8358400000002</v>
      </c>
      <c r="M343" s="232">
        <v>37894.879999999997</v>
      </c>
      <c r="N343" s="189">
        <f t="shared" si="49"/>
        <v>93.014705454545464</v>
      </c>
      <c r="O343" s="233">
        <f t="shared" si="50"/>
        <v>169.68</v>
      </c>
      <c r="P343" s="233">
        <f t="shared" si="51"/>
        <v>187.08</v>
      </c>
      <c r="Q343" s="190">
        <f t="shared" si="52"/>
        <v>1866.48</v>
      </c>
      <c r="R343" s="227">
        <f t="shared" si="46"/>
        <v>108.83899935856319</v>
      </c>
      <c r="T343" s="296">
        <f t="shared" si="53"/>
        <v>1555.4</v>
      </c>
    </row>
    <row r="344" spans="1:20" ht="38.25">
      <c r="A344" s="213" t="s">
        <v>2879</v>
      </c>
      <c r="B344" s="229" t="s">
        <v>2461</v>
      </c>
      <c r="C344" s="213" t="s">
        <v>2439</v>
      </c>
      <c r="D344" s="230">
        <v>10</v>
      </c>
      <c r="E344" s="226">
        <v>2.7E-2</v>
      </c>
      <c r="F344" s="231">
        <v>85786.3</v>
      </c>
      <c r="G344" s="189">
        <f t="shared" si="47"/>
        <v>231.62301000000002</v>
      </c>
      <c r="H344" s="215">
        <v>141.4</v>
      </c>
      <c r="I344" s="215">
        <v>155.9</v>
      </c>
      <c r="J344" s="190">
        <f t="shared" si="48"/>
        <v>1559</v>
      </c>
      <c r="K344" s="190">
        <f t="shared" si="54"/>
        <v>1621.36</v>
      </c>
      <c r="L344" s="190">
        <f t="shared" si="54"/>
        <v>1686.2143999999998</v>
      </c>
      <c r="M344" s="232">
        <v>34449.879999999997</v>
      </c>
      <c r="N344" s="189">
        <f t="shared" si="49"/>
        <v>93.014676000000009</v>
      </c>
      <c r="O344" s="233">
        <f t="shared" si="50"/>
        <v>169.68</v>
      </c>
      <c r="P344" s="233">
        <f t="shared" si="51"/>
        <v>187.08</v>
      </c>
      <c r="Q344" s="190">
        <f t="shared" si="52"/>
        <v>1696.8000000000002</v>
      </c>
      <c r="R344" s="227">
        <f t="shared" si="46"/>
        <v>108.8389993585632</v>
      </c>
      <c r="T344" s="296">
        <f t="shared" si="53"/>
        <v>1414</v>
      </c>
    </row>
    <row r="345" spans="1:20" ht="38.25">
      <c r="A345" s="213" t="s">
        <v>2880</v>
      </c>
      <c r="B345" s="229" t="s">
        <v>2461</v>
      </c>
      <c r="C345" s="213" t="s">
        <v>2439</v>
      </c>
      <c r="D345" s="230">
        <v>11</v>
      </c>
      <c r="E345" s="226">
        <v>2.7E-2</v>
      </c>
      <c r="F345" s="231">
        <v>94364.93</v>
      </c>
      <c r="G345" s="189">
        <f t="shared" si="47"/>
        <v>231.62300999999997</v>
      </c>
      <c r="H345" s="215">
        <v>141.4</v>
      </c>
      <c r="I345" s="215">
        <v>155.9</v>
      </c>
      <c r="J345" s="190">
        <f t="shared" si="48"/>
        <v>1714.9</v>
      </c>
      <c r="K345" s="190">
        <f t="shared" si="54"/>
        <v>1783.4960000000001</v>
      </c>
      <c r="L345" s="190">
        <f t="shared" si="54"/>
        <v>1854.8358400000002</v>
      </c>
      <c r="M345" s="232">
        <v>37894.879999999997</v>
      </c>
      <c r="N345" s="189">
        <f t="shared" si="49"/>
        <v>93.014705454545464</v>
      </c>
      <c r="O345" s="233">
        <f t="shared" si="50"/>
        <v>169.68</v>
      </c>
      <c r="P345" s="233">
        <f t="shared" si="51"/>
        <v>187.08</v>
      </c>
      <c r="Q345" s="190">
        <f t="shared" si="52"/>
        <v>1866.48</v>
      </c>
      <c r="R345" s="227">
        <f t="shared" si="46"/>
        <v>108.83899935856319</v>
      </c>
      <c r="T345" s="296">
        <f t="shared" si="53"/>
        <v>1555.4</v>
      </c>
    </row>
    <row r="346" spans="1:20" ht="38.25">
      <c r="A346" s="213" t="s">
        <v>2881</v>
      </c>
      <c r="B346" s="229" t="s">
        <v>2882</v>
      </c>
      <c r="C346" s="213" t="s">
        <v>2439</v>
      </c>
      <c r="D346" s="230">
        <v>25</v>
      </c>
      <c r="E346" s="226">
        <v>2.7E-2</v>
      </c>
      <c r="F346" s="231">
        <v>214465.75</v>
      </c>
      <c r="G346" s="189">
        <f t="shared" si="47"/>
        <v>231.62300999999999</v>
      </c>
      <c r="H346" s="215">
        <v>141.4</v>
      </c>
      <c r="I346" s="215">
        <v>155.9</v>
      </c>
      <c r="J346" s="190">
        <f t="shared" si="48"/>
        <v>3897.5</v>
      </c>
      <c r="K346" s="190">
        <f t="shared" si="54"/>
        <v>4053.4</v>
      </c>
      <c r="L346" s="190">
        <f t="shared" si="54"/>
        <v>4215.5360000000001</v>
      </c>
      <c r="M346" s="232">
        <v>86124.7</v>
      </c>
      <c r="N346" s="189">
        <f t="shared" si="49"/>
        <v>93.014675999999994</v>
      </c>
      <c r="O346" s="233">
        <f t="shared" si="50"/>
        <v>169.68</v>
      </c>
      <c r="P346" s="233">
        <f t="shared" si="51"/>
        <v>187.08</v>
      </c>
      <c r="Q346" s="190">
        <f t="shared" si="52"/>
        <v>4242</v>
      </c>
      <c r="R346" s="227">
        <f t="shared" si="46"/>
        <v>108.83899935856319</v>
      </c>
      <c r="T346" s="296">
        <f t="shared" si="53"/>
        <v>3535</v>
      </c>
    </row>
    <row r="347" spans="1:20" ht="38.25">
      <c r="A347" s="213" t="s">
        <v>2883</v>
      </c>
      <c r="B347" s="229" t="s">
        <v>2461</v>
      </c>
      <c r="C347" s="213" t="s">
        <v>2439</v>
      </c>
      <c r="D347" s="230">
        <v>11</v>
      </c>
      <c r="E347" s="226">
        <v>2.7E-2</v>
      </c>
      <c r="F347" s="231">
        <v>94364.93</v>
      </c>
      <c r="G347" s="189">
        <f t="shared" si="47"/>
        <v>231.62300999999997</v>
      </c>
      <c r="H347" s="215">
        <v>141.4</v>
      </c>
      <c r="I347" s="215">
        <v>155.9</v>
      </c>
      <c r="J347" s="190">
        <f t="shared" si="48"/>
        <v>1714.9</v>
      </c>
      <c r="K347" s="190">
        <f t="shared" si="54"/>
        <v>1783.4960000000001</v>
      </c>
      <c r="L347" s="190">
        <f t="shared" si="54"/>
        <v>1854.8358400000002</v>
      </c>
      <c r="M347" s="232">
        <v>37894.879999999997</v>
      </c>
      <c r="N347" s="189">
        <f t="shared" si="49"/>
        <v>93.014705454545464</v>
      </c>
      <c r="O347" s="233">
        <f t="shared" si="50"/>
        <v>169.68</v>
      </c>
      <c r="P347" s="233">
        <f t="shared" si="51"/>
        <v>187.08</v>
      </c>
      <c r="Q347" s="190">
        <f t="shared" si="52"/>
        <v>1866.48</v>
      </c>
      <c r="R347" s="227">
        <f t="shared" si="46"/>
        <v>108.83899935856319</v>
      </c>
      <c r="T347" s="296">
        <f t="shared" si="53"/>
        <v>1555.4</v>
      </c>
    </row>
    <row r="348" spans="1:20" ht="89.25">
      <c r="A348" s="213" t="s">
        <v>2884</v>
      </c>
      <c r="B348" s="229" t="s">
        <v>2765</v>
      </c>
      <c r="C348" s="213" t="s">
        <v>2439</v>
      </c>
      <c r="D348" s="230">
        <v>27</v>
      </c>
      <c r="E348" s="226">
        <v>2.7E-2</v>
      </c>
      <c r="F348" s="231">
        <v>231623.01</v>
      </c>
      <c r="G348" s="189">
        <f t="shared" si="47"/>
        <v>231.62301000000002</v>
      </c>
      <c r="H348" s="215">
        <v>141.4</v>
      </c>
      <c r="I348" s="215">
        <v>155.9</v>
      </c>
      <c r="J348" s="190">
        <f t="shared" si="48"/>
        <v>4209.3</v>
      </c>
      <c r="K348" s="190">
        <f t="shared" si="54"/>
        <v>4377.6720000000005</v>
      </c>
      <c r="L348" s="190">
        <f t="shared" si="54"/>
        <v>4552.7788800000008</v>
      </c>
      <c r="M348" s="232">
        <v>93014.68</v>
      </c>
      <c r="N348" s="189">
        <f t="shared" si="49"/>
        <v>93.014680000000013</v>
      </c>
      <c r="O348" s="233">
        <f t="shared" si="50"/>
        <v>169.68</v>
      </c>
      <c r="P348" s="233">
        <f t="shared" si="51"/>
        <v>187.08</v>
      </c>
      <c r="Q348" s="190">
        <f t="shared" si="52"/>
        <v>4581.3600000000006</v>
      </c>
      <c r="R348" s="227">
        <f t="shared" si="46"/>
        <v>108.83899935856319</v>
      </c>
      <c r="T348" s="296">
        <f t="shared" si="53"/>
        <v>3817.8</v>
      </c>
    </row>
    <row r="349" spans="1:20" ht="38.25">
      <c r="A349" s="213" t="s">
        <v>2885</v>
      </c>
      <c r="B349" s="229" t="s">
        <v>2461</v>
      </c>
      <c r="C349" s="213" t="s">
        <v>2439</v>
      </c>
      <c r="D349" s="230">
        <v>24</v>
      </c>
      <c r="E349" s="226">
        <v>2.7E-2</v>
      </c>
      <c r="F349" s="231">
        <v>205887.12</v>
      </c>
      <c r="G349" s="189">
        <f t="shared" si="47"/>
        <v>231.62300999999999</v>
      </c>
      <c r="H349" s="215">
        <v>141.4</v>
      </c>
      <c r="I349" s="215">
        <v>155.9</v>
      </c>
      <c r="J349" s="190">
        <f t="shared" si="48"/>
        <v>3741.6000000000004</v>
      </c>
      <c r="K349" s="190">
        <f t="shared" si="54"/>
        <v>3891.2640000000006</v>
      </c>
      <c r="L349" s="190">
        <f t="shared" si="54"/>
        <v>4046.9145600000006</v>
      </c>
      <c r="M349" s="232">
        <v>82679.72</v>
      </c>
      <c r="N349" s="189">
        <f t="shared" si="49"/>
        <v>93.014685</v>
      </c>
      <c r="O349" s="233">
        <f t="shared" si="50"/>
        <v>169.68</v>
      </c>
      <c r="P349" s="233">
        <f t="shared" si="51"/>
        <v>187.08</v>
      </c>
      <c r="Q349" s="190">
        <f t="shared" si="52"/>
        <v>4072.32</v>
      </c>
      <c r="R349" s="227">
        <f t="shared" si="46"/>
        <v>108.83899935856319</v>
      </c>
      <c r="T349" s="296">
        <f t="shared" si="53"/>
        <v>3393.6000000000004</v>
      </c>
    </row>
    <row r="350" spans="1:20" ht="38.25">
      <c r="A350" s="213" t="s">
        <v>2886</v>
      </c>
      <c r="B350" s="229" t="s">
        <v>2887</v>
      </c>
      <c r="C350" s="213" t="s">
        <v>2439</v>
      </c>
      <c r="D350" s="230">
        <v>20</v>
      </c>
      <c r="E350" s="226">
        <v>2.7E-2</v>
      </c>
      <c r="F350" s="231">
        <v>151768</v>
      </c>
      <c r="G350" s="189">
        <f t="shared" si="47"/>
        <v>204.88679999999999</v>
      </c>
      <c r="H350" s="215">
        <v>141.4</v>
      </c>
      <c r="I350" s="215">
        <v>155.9</v>
      </c>
      <c r="J350" s="190">
        <f t="shared" si="48"/>
        <v>3118</v>
      </c>
      <c r="K350" s="190">
        <f t="shared" si="54"/>
        <v>3242.72</v>
      </c>
      <c r="L350" s="190">
        <f t="shared" si="54"/>
        <v>3372.4287999999997</v>
      </c>
      <c r="M350" s="232">
        <v>80316.94</v>
      </c>
      <c r="N350" s="189">
        <f t="shared" si="49"/>
        <v>108.42786900000002</v>
      </c>
      <c r="O350" s="233">
        <f t="shared" si="50"/>
        <v>169.68</v>
      </c>
      <c r="P350" s="233">
        <f t="shared" si="51"/>
        <v>187.08</v>
      </c>
      <c r="Q350" s="190">
        <f t="shared" si="52"/>
        <v>3393.6000000000004</v>
      </c>
      <c r="R350" s="227">
        <f t="shared" si="46"/>
        <v>108.8389993585632</v>
      </c>
      <c r="T350" s="296">
        <f t="shared" si="53"/>
        <v>2828</v>
      </c>
    </row>
    <row r="351" spans="1:20" ht="25.5">
      <c r="A351" s="213" t="s">
        <v>2888</v>
      </c>
      <c r="B351" s="229" t="s">
        <v>2554</v>
      </c>
      <c r="C351" s="213" t="s">
        <v>2439</v>
      </c>
      <c r="D351" s="230">
        <v>105</v>
      </c>
      <c r="E351" s="226">
        <v>2.7E-2</v>
      </c>
      <c r="F351" s="231">
        <v>796782</v>
      </c>
      <c r="G351" s="189">
        <f t="shared" si="47"/>
        <v>204.88680000000002</v>
      </c>
      <c r="H351" s="215">
        <v>141.4</v>
      </c>
      <c r="I351" s="215">
        <v>155.9</v>
      </c>
      <c r="J351" s="190">
        <f t="shared" si="48"/>
        <v>16369.5</v>
      </c>
      <c r="K351" s="190">
        <f t="shared" si="54"/>
        <v>17024.28</v>
      </c>
      <c r="L351" s="190">
        <f t="shared" si="54"/>
        <v>17705.251199999999</v>
      </c>
      <c r="M351" s="232">
        <v>421663.92</v>
      </c>
      <c r="N351" s="189">
        <f t="shared" si="49"/>
        <v>108.42786514285716</v>
      </c>
      <c r="O351" s="233">
        <f t="shared" si="50"/>
        <v>169.68</v>
      </c>
      <c r="P351" s="233">
        <f t="shared" si="51"/>
        <v>187.08</v>
      </c>
      <c r="Q351" s="190">
        <f t="shared" si="52"/>
        <v>17816.400000000001</v>
      </c>
      <c r="R351" s="227">
        <f t="shared" si="46"/>
        <v>108.83899935856319</v>
      </c>
      <c r="T351" s="296">
        <f t="shared" si="53"/>
        <v>14847</v>
      </c>
    </row>
    <row r="352" spans="1:20" ht="51">
      <c r="A352" s="213" t="s">
        <v>2889</v>
      </c>
      <c r="B352" s="229" t="s">
        <v>2890</v>
      </c>
      <c r="C352" s="213" t="s">
        <v>2439</v>
      </c>
      <c r="D352" s="230">
        <v>29</v>
      </c>
      <c r="E352" s="226">
        <v>2.7E-2</v>
      </c>
      <c r="F352" s="231">
        <v>220063.6</v>
      </c>
      <c r="G352" s="189">
        <f t="shared" si="47"/>
        <v>204.88679999999999</v>
      </c>
      <c r="H352" s="215">
        <v>141.4</v>
      </c>
      <c r="I352" s="215">
        <v>155.9</v>
      </c>
      <c r="J352" s="190">
        <f t="shared" si="48"/>
        <v>4521.1000000000004</v>
      </c>
      <c r="K352" s="190">
        <f t="shared" si="54"/>
        <v>4701.9440000000004</v>
      </c>
      <c r="L352" s="190">
        <f t="shared" si="54"/>
        <v>4890.0217600000005</v>
      </c>
      <c r="M352" s="232">
        <v>116459.56</v>
      </c>
      <c r="N352" s="189">
        <f t="shared" si="49"/>
        <v>108.42786620689657</v>
      </c>
      <c r="O352" s="233">
        <f t="shared" si="50"/>
        <v>169.68</v>
      </c>
      <c r="P352" s="233">
        <f t="shared" si="51"/>
        <v>187.08</v>
      </c>
      <c r="Q352" s="190">
        <f t="shared" si="52"/>
        <v>4920.72</v>
      </c>
      <c r="R352" s="227">
        <f t="shared" si="46"/>
        <v>108.83899935856319</v>
      </c>
      <c r="T352" s="296">
        <f t="shared" si="53"/>
        <v>4100.6000000000004</v>
      </c>
    </row>
    <row r="353" spans="1:20" ht="25.5">
      <c r="A353" s="213" t="s">
        <v>2891</v>
      </c>
      <c r="B353" s="229" t="s">
        <v>2892</v>
      </c>
      <c r="C353" s="213" t="s">
        <v>2439</v>
      </c>
      <c r="D353" s="230">
        <v>760</v>
      </c>
      <c r="E353" s="226">
        <v>2.7E-2</v>
      </c>
      <c r="F353" s="231">
        <v>820009.6</v>
      </c>
      <c r="G353" s="189">
        <f t="shared" si="47"/>
        <v>29.131920000000001</v>
      </c>
      <c r="H353" s="215">
        <v>141.4</v>
      </c>
      <c r="I353" s="215">
        <v>155.9</v>
      </c>
      <c r="J353" s="190">
        <f t="shared" si="48"/>
        <v>107464</v>
      </c>
      <c r="K353" s="190">
        <f t="shared" si="54"/>
        <v>111762.56</v>
      </c>
      <c r="L353" s="190">
        <f t="shared" si="54"/>
        <v>116233.0624</v>
      </c>
      <c r="M353" s="232">
        <v>2945814.74</v>
      </c>
      <c r="N353" s="189">
        <f t="shared" si="49"/>
        <v>104.65394471052633</v>
      </c>
      <c r="O353" s="233">
        <f t="shared" si="50"/>
        <v>169.68</v>
      </c>
      <c r="P353" s="233">
        <f t="shared" si="51"/>
        <v>187.08</v>
      </c>
      <c r="Q353" s="190">
        <f t="shared" si="52"/>
        <v>128956.8</v>
      </c>
      <c r="R353" s="227">
        <f t="shared" si="46"/>
        <v>120</v>
      </c>
      <c r="T353" s="296">
        <f t="shared" si="53"/>
        <v>107464</v>
      </c>
    </row>
    <row r="355" spans="1:20">
      <c r="I355" s="214"/>
      <c r="J355" s="234">
        <f>SUM(J3:J353)</f>
        <v>14877217.200000035</v>
      </c>
      <c r="K355" s="234">
        <f t="shared" ref="K355:L355" si="55">SUM(K3:K353)</f>
        <v>15472305.887999952</v>
      </c>
      <c r="L355" s="234">
        <f t="shared" si="55"/>
        <v>16091198.123519994</v>
      </c>
      <c r="M355" s="212"/>
      <c r="N355" s="212"/>
      <c r="O355" s="212"/>
      <c r="P355" s="212"/>
      <c r="Q355" s="234">
        <f t="shared" ref="Q355" si="56">SUM(Q3:Q353)</f>
        <v>16260943.44000004</v>
      </c>
      <c r="R355" s="227">
        <f>Q355/J355*100</f>
        <v>109.30097491619604</v>
      </c>
      <c r="T355" s="234">
        <f t="shared" ref="T355" si="57">SUM(T3:T353)</f>
        <v>13550786.200000033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3"/>
  <sheetViews>
    <sheetView topLeftCell="C1" workbookViewId="0">
      <selection activeCell="U2" sqref="U2"/>
    </sheetView>
  </sheetViews>
  <sheetFormatPr defaultRowHeight="15"/>
  <cols>
    <col min="1" max="1" width="18.7109375" customWidth="1"/>
    <col min="2" max="2" width="26" customWidth="1"/>
    <col min="3" max="3" width="23.5703125" customWidth="1"/>
    <col min="4" max="4" width="13.7109375" customWidth="1"/>
    <col min="5" max="5" width="20.85546875" customWidth="1"/>
    <col min="6" max="6" width="10.85546875" customWidth="1"/>
    <col min="7" max="7" width="9.42578125" customWidth="1"/>
    <col min="8" max="8" width="17.7109375" customWidth="1"/>
    <col min="9" max="9" width="7.5703125" style="40" customWidth="1"/>
    <col min="10" max="10" width="7.28515625" customWidth="1"/>
    <col min="11" max="11" width="6.85546875" customWidth="1"/>
    <col min="12" max="12" width="13.140625" customWidth="1"/>
    <col min="13" max="14" width="13.140625" style="40" customWidth="1"/>
    <col min="15" max="15" width="15.7109375" style="49" customWidth="1"/>
    <col min="16" max="16" width="10.42578125" customWidth="1"/>
    <col min="19" max="19" width="15.85546875" customWidth="1"/>
    <col min="20" max="20" width="13.42578125" customWidth="1"/>
    <col min="21" max="21" width="16.7109375" customWidth="1"/>
  </cols>
  <sheetData>
    <row r="1" spans="1:21" s="1" customFormat="1" ht="63.75">
      <c r="A1" s="39" t="s">
        <v>7</v>
      </c>
      <c r="B1" s="2" t="s">
        <v>4</v>
      </c>
      <c r="C1" s="2" t="s">
        <v>2</v>
      </c>
      <c r="D1" s="2" t="s">
        <v>0</v>
      </c>
      <c r="E1" s="38" t="s">
        <v>6</v>
      </c>
      <c r="F1" s="16" t="s">
        <v>2423</v>
      </c>
      <c r="G1" s="16" t="s">
        <v>2424</v>
      </c>
      <c r="H1" s="16" t="s">
        <v>2422</v>
      </c>
      <c r="I1" s="28" t="s">
        <v>2425</v>
      </c>
      <c r="J1" s="19" t="s">
        <v>2420</v>
      </c>
      <c r="K1" s="19" t="s">
        <v>2421</v>
      </c>
      <c r="L1" s="43" t="s">
        <v>2429</v>
      </c>
      <c r="M1" s="19" t="s">
        <v>2426</v>
      </c>
      <c r="N1" s="19" t="s">
        <v>2427</v>
      </c>
      <c r="O1" s="45" t="s">
        <v>2415</v>
      </c>
      <c r="P1" s="20" t="s">
        <v>2417</v>
      </c>
      <c r="Q1" s="80" t="s">
        <v>2897</v>
      </c>
      <c r="R1" s="80" t="s">
        <v>2898</v>
      </c>
      <c r="S1" s="86" t="s">
        <v>2899</v>
      </c>
      <c r="T1" s="261" t="s">
        <v>2910</v>
      </c>
    </row>
    <row r="2" spans="1:21" s="1" customFormat="1" ht="25.5">
      <c r="A2" s="35" t="s">
        <v>1552</v>
      </c>
      <c r="B2" s="7" t="s">
        <v>1550</v>
      </c>
      <c r="C2" s="7" t="s">
        <v>1549</v>
      </c>
      <c r="D2" s="9">
        <v>43752</v>
      </c>
      <c r="E2" s="31" t="s">
        <v>1551</v>
      </c>
      <c r="F2" s="17">
        <v>27000</v>
      </c>
      <c r="G2" s="42">
        <v>3.3000000000000002E-2</v>
      </c>
      <c r="H2" s="53">
        <v>23633910</v>
      </c>
      <c r="I2" s="30">
        <f>PRODUCT(H2,G2)/F2</f>
        <v>28.88589</v>
      </c>
      <c r="J2" s="21">
        <v>28.28</v>
      </c>
      <c r="K2" s="21">
        <v>29.01</v>
      </c>
      <c r="L2" s="190">
        <f>IF(I2&gt;K2,F2*K2,IF(J2&gt;I2,F2*J2, IF(K2&gt;I2&gt;J2,F2*I2)))</f>
        <v>779919.03</v>
      </c>
      <c r="M2" s="22">
        <f>SUM(L2,L2*4%)</f>
        <v>811115.79119999998</v>
      </c>
      <c r="N2" s="22">
        <f>SUM(M2,M2*4%)</f>
        <v>843560.42284799996</v>
      </c>
      <c r="O2" s="46">
        <v>27612134.210000001</v>
      </c>
      <c r="P2" s="21">
        <f t="shared" ref="P2:P8" si="0">O2*3.3%/F2</f>
        <v>33.748164034444443</v>
      </c>
      <c r="Q2" s="86">
        <f>SUM(J2,J2*15%)</f>
        <v>32.521999999999998</v>
      </c>
      <c r="R2" s="86">
        <f>SUM(K2,K2*15%)</f>
        <v>33.361499999999999</v>
      </c>
      <c r="S2" s="173">
        <f>IF(P2&gt;R2,F2*R2,IF(Q2&gt;P2,F2*Q2, IF(R2&gt;P2&gt;Q2,F2*P2)))</f>
        <v>900760.5</v>
      </c>
      <c r="T2" s="81">
        <f t="shared" ref="T2:T8" si="1">S2/L2*100</f>
        <v>115.49410456108502</v>
      </c>
      <c r="U2" s="296">
        <f t="shared" ref="U2:U8" si="2">IF(P2&gt;K2,F2*K2,IF(J2&gt;P2,F2*J2, IF(K2&gt;I2&gt;J2,F2*I2)))</f>
        <v>783270</v>
      </c>
    </row>
    <row r="3" spans="1:21" s="1" customFormat="1" ht="38.25">
      <c r="A3" s="36" t="s">
        <v>1562</v>
      </c>
      <c r="B3" s="3" t="s">
        <v>1561</v>
      </c>
      <c r="C3" s="3" t="s">
        <v>1560</v>
      </c>
      <c r="D3" s="5">
        <v>43760</v>
      </c>
      <c r="E3" s="33" t="s">
        <v>1551</v>
      </c>
      <c r="F3" s="18">
        <v>17000</v>
      </c>
      <c r="G3" s="42">
        <v>3.3000000000000002E-2</v>
      </c>
      <c r="H3" s="54">
        <v>14880610</v>
      </c>
      <c r="I3" s="30">
        <f t="shared" ref="I3:I8" si="3">PRODUCT(H3,G3)/F3</f>
        <v>28.88589</v>
      </c>
      <c r="J3" s="21">
        <v>28.28</v>
      </c>
      <c r="K3" s="21">
        <v>29.01</v>
      </c>
      <c r="L3" s="22">
        <f t="shared" ref="L3:L8" si="4">IF(I3&gt;K3,F3*K3,IF(J3&gt;I3,F3*J3, IF(K3&gt;I3&gt;J3,F3*I3)))</f>
        <v>491060.13</v>
      </c>
      <c r="M3" s="22">
        <f t="shared" ref="M3:N3" si="5">SUM(L3,L3*4%)</f>
        <v>510702.53519999998</v>
      </c>
      <c r="N3" s="22">
        <f t="shared" si="5"/>
        <v>531130.63660800003</v>
      </c>
      <c r="O3" s="46">
        <v>15150690.279999999</v>
      </c>
      <c r="P3" s="21">
        <f t="shared" si="0"/>
        <v>29.410163484705883</v>
      </c>
      <c r="Q3" s="86">
        <f t="shared" ref="Q3:Q8" si="6">SUM(J3,J3*15%)</f>
        <v>32.521999999999998</v>
      </c>
      <c r="R3" s="86">
        <f t="shared" ref="R3:R8" si="7">SUM(K3,K3*15%)</f>
        <v>33.361499999999999</v>
      </c>
      <c r="S3" s="173">
        <f t="shared" ref="S3:S8" si="8">IF(P3&gt;R3,F3*R3,IF(Q3&gt;P3,F3*Q3, IF(R3&gt;P3&gt;Q3,F3*P3)))</f>
        <v>552874</v>
      </c>
      <c r="T3" s="81">
        <f t="shared" si="1"/>
        <v>112.58784133014423</v>
      </c>
      <c r="U3" s="296">
        <f t="shared" si="2"/>
        <v>493170</v>
      </c>
    </row>
    <row r="4" spans="1:21" s="1" customFormat="1" ht="25.5">
      <c r="A4" s="36" t="s">
        <v>1441</v>
      </c>
      <c r="B4" s="3" t="s">
        <v>11</v>
      </c>
      <c r="C4" s="3" t="s">
        <v>1437</v>
      </c>
      <c r="D4" s="5">
        <v>43641</v>
      </c>
      <c r="E4" s="33" t="s">
        <v>1440</v>
      </c>
      <c r="F4" s="18">
        <v>1636</v>
      </c>
      <c r="G4" s="42">
        <v>3.3000000000000002E-2</v>
      </c>
      <c r="H4" s="54">
        <v>1432039.88</v>
      </c>
      <c r="I4" s="30">
        <f t="shared" si="3"/>
        <v>28.88589</v>
      </c>
      <c r="J4" s="21">
        <v>28.28</v>
      </c>
      <c r="K4" s="21">
        <v>29.01</v>
      </c>
      <c r="L4" s="22">
        <f t="shared" si="4"/>
        <v>47257.316039999998</v>
      </c>
      <c r="M4" s="22">
        <f t="shared" ref="M4:N4" si="9">SUM(L4,L4*4%)</f>
        <v>49147.608681599995</v>
      </c>
      <c r="N4" s="22">
        <f t="shared" si="9"/>
        <v>51113.513028863992</v>
      </c>
      <c r="O4" s="46">
        <v>2930383.6</v>
      </c>
      <c r="P4" s="21">
        <f t="shared" si="0"/>
        <v>59.109204645476773</v>
      </c>
      <c r="Q4" s="86">
        <f t="shared" si="6"/>
        <v>32.521999999999998</v>
      </c>
      <c r="R4" s="86">
        <f t="shared" si="7"/>
        <v>33.361499999999999</v>
      </c>
      <c r="S4" s="173">
        <f t="shared" si="8"/>
        <v>54579.413999999997</v>
      </c>
      <c r="T4" s="81">
        <f t="shared" si="1"/>
        <v>115.49410456108502</v>
      </c>
      <c r="U4" s="296">
        <f t="shared" si="2"/>
        <v>47460.36</v>
      </c>
    </row>
    <row r="5" spans="1:21" s="1" customFormat="1" ht="38.25">
      <c r="A5" s="35" t="s">
        <v>2195</v>
      </c>
      <c r="B5" s="7" t="s">
        <v>2194</v>
      </c>
      <c r="C5" s="7" t="s">
        <v>2193</v>
      </c>
      <c r="D5" s="9">
        <v>44419</v>
      </c>
      <c r="E5" s="31" t="s">
        <v>1440</v>
      </c>
      <c r="F5" s="17">
        <v>133022</v>
      </c>
      <c r="G5" s="42">
        <v>3.3000000000000002E-2</v>
      </c>
      <c r="H5" s="53">
        <v>116438147.26000001</v>
      </c>
      <c r="I5" s="30">
        <f t="shared" si="3"/>
        <v>28.885890000000003</v>
      </c>
      <c r="J5" s="21">
        <v>28.28</v>
      </c>
      <c r="K5" s="21">
        <v>29.01</v>
      </c>
      <c r="L5" s="22">
        <f t="shared" si="4"/>
        <v>3842458.8595800004</v>
      </c>
      <c r="M5" s="22">
        <f t="shared" ref="M5:N5" si="10">SUM(L5,L5*4%)</f>
        <v>3996157.2139632003</v>
      </c>
      <c r="N5" s="22">
        <f t="shared" si="10"/>
        <v>4156003.5025217282</v>
      </c>
      <c r="O5" s="46">
        <v>118551477.73</v>
      </c>
      <c r="P5" s="21">
        <f t="shared" si="0"/>
        <v>29.410163469877165</v>
      </c>
      <c r="Q5" s="86">
        <f t="shared" si="6"/>
        <v>32.521999999999998</v>
      </c>
      <c r="R5" s="86">
        <f t="shared" si="7"/>
        <v>33.361499999999999</v>
      </c>
      <c r="S5" s="173">
        <f t="shared" si="8"/>
        <v>4326141.4840000002</v>
      </c>
      <c r="T5" s="81">
        <f t="shared" si="1"/>
        <v>112.58784133014423</v>
      </c>
      <c r="U5" s="296">
        <f t="shared" si="2"/>
        <v>3858968.22</v>
      </c>
    </row>
    <row r="6" spans="1:21" s="1" customFormat="1" ht="38.25">
      <c r="A6" s="36" t="s">
        <v>2309</v>
      </c>
      <c r="B6" s="3" t="s">
        <v>2307</v>
      </c>
      <c r="C6" s="3" t="s">
        <v>2306</v>
      </c>
      <c r="D6" s="5">
        <v>44546</v>
      </c>
      <c r="E6" s="33" t="s">
        <v>2308</v>
      </c>
      <c r="F6" s="18">
        <v>34876</v>
      </c>
      <c r="G6" s="42">
        <v>3.3000000000000002E-2</v>
      </c>
      <c r="H6" s="54">
        <v>30528009.079999998</v>
      </c>
      <c r="I6" s="30">
        <f t="shared" si="3"/>
        <v>28.88589</v>
      </c>
      <c r="J6" s="21">
        <v>28.28</v>
      </c>
      <c r="K6" s="21">
        <v>29.01</v>
      </c>
      <c r="L6" s="22">
        <f t="shared" si="4"/>
        <v>1007424.29964</v>
      </c>
      <c r="M6" s="22">
        <f t="shared" ref="M6:N6" si="11">SUM(L6,L6*4%)</f>
        <v>1047721.2716255999</v>
      </c>
      <c r="N6" s="22">
        <f t="shared" si="11"/>
        <v>1089630.122490624</v>
      </c>
      <c r="O6" s="46">
        <v>46323061.189999998</v>
      </c>
      <c r="P6" s="21">
        <f t="shared" si="0"/>
        <v>43.831317217284095</v>
      </c>
      <c r="Q6" s="86">
        <f t="shared" si="6"/>
        <v>32.521999999999998</v>
      </c>
      <c r="R6" s="86">
        <f t="shared" si="7"/>
        <v>33.361499999999999</v>
      </c>
      <c r="S6" s="173">
        <f t="shared" si="8"/>
        <v>1163515.6739999999</v>
      </c>
      <c r="T6" s="81">
        <f t="shared" si="1"/>
        <v>115.494104561085</v>
      </c>
      <c r="U6" s="296">
        <f t="shared" si="2"/>
        <v>1011752.76</v>
      </c>
    </row>
    <row r="7" spans="1:21" s="1" customFormat="1" ht="25.5">
      <c r="A7" s="37" t="s">
        <v>2319</v>
      </c>
      <c r="B7" s="3" t="s">
        <v>2318</v>
      </c>
      <c r="C7" s="3" t="s">
        <v>17</v>
      </c>
      <c r="D7" s="5">
        <v>44560</v>
      </c>
      <c r="E7" s="33" t="s">
        <v>2308</v>
      </c>
      <c r="F7" s="18">
        <v>48000</v>
      </c>
      <c r="G7" s="42">
        <v>3.3000000000000002E-2</v>
      </c>
      <c r="H7" s="54">
        <v>199024800</v>
      </c>
      <c r="I7" s="30">
        <f t="shared" si="3"/>
        <v>136.82955000000001</v>
      </c>
      <c r="J7" s="21">
        <v>28.28</v>
      </c>
      <c r="K7" s="21">
        <v>29.01</v>
      </c>
      <c r="L7" s="22">
        <f t="shared" si="4"/>
        <v>1392480</v>
      </c>
      <c r="M7" s="22">
        <f t="shared" ref="M7:N7" si="12">SUM(L7,L7*4%)</f>
        <v>1448179.2</v>
      </c>
      <c r="N7" s="22">
        <f t="shared" si="12"/>
        <v>1506106.368</v>
      </c>
      <c r="O7" s="46">
        <v>47075404.32</v>
      </c>
      <c r="P7" s="21">
        <f t="shared" si="0"/>
        <v>32.364340470000002</v>
      </c>
      <c r="Q7" s="86">
        <f t="shared" si="6"/>
        <v>32.521999999999998</v>
      </c>
      <c r="R7" s="86">
        <f t="shared" si="7"/>
        <v>33.361499999999999</v>
      </c>
      <c r="S7" s="173">
        <f t="shared" si="8"/>
        <v>1561056</v>
      </c>
      <c r="T7" s="81">
        <f t="shared" si="1"/>
        <v>112.10617028610824</v>
      </c>
      <c r="U7" s="296">
        <f t="shared" si="2"/>
        <v>1392480</v>
      </c>
    </row>
    <row r="8" spans="1:21" s="1" customFormat="1" ht="25.5">
      <c r="A8" s="35" t="s">
        <v>1439</v>
      </c>
      <c r="B8" s="7" t="s">
        <v>11</v>
      </c>
      <c r="C8" s="7" t="s">
        <v>1437</v>
      </c>
      <c r="D8" s="9">
        <v>43641</v>
      </c>
      <c r="E8" s="31" t="s">
        <v>1438</v>
      </c>
      <c r="F8" s="17">
        <v>797</v>
      </c>
      <c r="G8" s="42">
        <v>3.3000000000000002E-2</v>
      </c>
      <c r="H8" s="53">
        <v>697638.01</v>
      </c>
      <c r="I8" s="30">
        <f t="shared" si="3"/>
        <v>28.885890000000003</v>
      </c>
      <c r="J8" s="21">
        <v>28.28</v>
      </c>
      <c r="K8" s="21">
        <v>29.01</v>
      </c>
      <c r="L8" s="22">
        <f t="shared" si="4"/>
        <v>23022.054330000003</v>
      </c>
      <c r="M8" s="22">
        <f t="shared" ref="M8:N8" si="13">SUM(L8,L8*4%)</f>
        <v>23942.936503200002</v>
      </c>
      <c r="N8" s="22">
        <f t="shared" si="13"/>
        <v>24900.653963328001</v>
      </c>
      <c r="O8" s="46">
        <v>1762440.55</v>
      </c>
      <c r="P8" s="21">
        <f t="shared" si="0"/>
        <v>72.974326411543302</v>
      </c>
      <c r="Q8" s="86">
        <f t="shared" si="6"/>
        <v>32.521999999999998</v>
      </c>
      <c r="R8" s="86">
        <f t="shared" si="7"/>
        <v>33.361499999999999</v>
      </c>
      <c r="S8" s="173">
        <f t="shared" si="8"/>
        <v>26589.1155</v>
      </c>
      <c r="T8" s="81">
        <f t="shared" si="1"/>
        <v>115.494104561085</v>
      </c>
      <c r="U8" s="296">
        <f t="shared" si="2"/>
        <v>23120.97</v>
      </c>
    </row>
    <row r="10" spans="1:21" s="25" customFormat="1">
      <c r="D10" s="24" t="s">
        <v>2416</v>
      </c>
      <c r="I10" s="41"/>
      <c r="L10" s="62">
        <f>SUM(L2:L8)</f>
        <v>7583621.6895900005</v>
      </c>
      <c r="M10" s="62">
        <f t="shared" ref="M10:N10" si="14">SUM(M2:M8)</f>
        <v>7886966.5571736004</v>
      </c>
      <c r="N10" s="62">
        <f t="shared" si="14"/>
        <v>8202445.2194605442</v>
      </c>
      <c r="O10" s="47"/>
      <c r="P10" s="47"/>
      <c r="S10" s="63">
        <f>SUM(S2:S8)</f>
        <v>8585516.1875</v>
      </c>
      <c r="T10" s="81">
        <f>S10/L10*100</f>
        <v>113.21129321739896</v>
      </c>
      <c r="U10" s="63">
        <f>SUM(U2:U8)</f>
        <v>7610222.3099999996</v>
      </c>
    </row>
    <row r="12" spans="1:21">
      <c r="O12" s="48"/>
    </row>
    <row r="13" spans="1:21">
      <c r="A13" s="26"/>
      <c r="E13" s="26"/>
      <c r="L13" s="26"/>
      <c r="M13" s="44"/>
      <c r="N13" s="4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R10"/>
  <sheetViews>
    <sheetView workbookViewId="0">
      <selection activeCell="Q3" sqref="Q3"/>
    </sheetView>
  </sheetViews>
  <sheetFormatPr defaultRowHeight="12.75"/>
  <cols>
    <col min="1" max="1" width="12.140625" style="210" customWidth="1"/>
    <col min="2" max="2" width="12.85546875" style="210" customWidth="1"/>
    <col min="3" max="3" width="23.7109375" style="210" customWidth="1"/>
    <col min="4" max="4" width="13.42578125" style="210" customWidth="1"/>
    <col min="5" max="5" width="10.5703125" style="210" customWidth="1"/>
    <col min="6" max="6" width="17.42578125" style="212" customWidth="1"/>
    <col min="7" max="7" width="12.28515625" style="210" customWidth="1"/>
    <col min="8" max="8" width="10" style="210" customWidth="1"/>
    <col min="9" max="9" width="11" style="210" customWidth="1"/>
    <col min="10" max="10" width="15" style="210" customWidth="1"/>
    <col min="11" max="11" width="13.7109375" style="210" customWidth="1"/>
    <col min="12" max="12" width="11.42578125" style="210" customWidth="1"/>
    <col min="13" max="13" width="17.42578125" style="212" customWidth="1"/>
    <col min="14" max="16" width="9.140625" style="210"/>
    <col min="17" max="17" width="14.42578125" style="210" customWidth="1"/>
    <col min="18" max="16384" width="9.140625" style="210"/>
  </cols>
  <sheetData>
    <row r="3" spans="1:18" ht="60">
      <c r="A3" s="174" t="s">
        <v>2</v>
      </c>
      <c r="B3" s="174" t="s">
        <v>0</v>
      </c>
      <c r="C3" s="175" t="s">
        <v>6</v>
      </c>
      <c r="D3" s="176" t="s">
        <v>2423</v>
      </c>
      <c r="E3" s="176" t="s">
        <v>2424</v>
      </c>
      <c r="F3" s="177" t="s">
        <v>2422</v>
      </c>
      <c r="G3" s="178" t="s">
        <v>2430</v>
      </c>
      <c r="H3" s="179" t="s">
        <v>2420</v>
      </c>
      <c r="I3" s="179" t="s">
        <v>2421</v>
      </c>
      <c r="J3" s="180" t="s">
        <v>2429</v>
      </c>
      <c r="K3" s="179" t="s">
        <v>2426</v>
      </c>
      <c r="L3" s="179" t="s">
        <v>2427</v>
      </c>
      <c r="M3" s="181" t="s">
        <v>2415</v>
      </c>
      <c r="N3" s="179" t="s">
        <v>2417</v>
      </c>
      <c r="O3" s="182" t="s">
        <v>2900</v>
      </c>
      <c r="P3" s="182" t="s">
        <v>2901</v>
      </c>
      <c r="Q3" s="202" t="s">
        <v>3003</v>
      </c>
      <c r="R3" s="261" t="s">
        <v>2910</v>
      </c>
    </row>
    <row r="4" spans="1:18" ht="38.25">
      <c r="A4" s="192" t="s">
        <v>1124</v>
      </c>
      <c r="B4" s="193">
        <v>43301</v>
      </c>
      <c r="C4" s="219" t="s">
        <v>1125</v>
      </c>
      <c r="D4" s="194">
        <v>580</v>
      </c>
      <c r="E4" s="187">
        <v>2.4E-2</v>
      </c>
      <c r="F4" s="195">
        <v>1003272.4</v>
      </c>
      <c r="G4" s="199">
        <f>PRODUCT(F4,E4)/D4</f>
        <v>41.514719999999997</v>
      </c>
      <c r="H4" s="189">
        <v>39.590000000000003</v>
      </c>
      <c r="I4" s="189">
        <v>40.61</v>
      </c>
      <c r="J4" s="190">
        <f>IF(G4&gt;I4,D4*I4,IF(H4&gt;G4,D4*H4, IF(I4&gt;G4&gt;H4,D4*G4)))</f>
        <v>23553.8</v>
      </c>
      <c r="K4" s="190">
        <f>SUM(J4,J4*4%)</f>
        <v>24495.951999999997</v>
      </c>
      <c r="L4" s="190">
        <f>SUM(K4,K4*4%)</f>
        <v>25475.790079999999</v>
      </c>
      <c r="M4" s="220">
        <v>287026.43</v>
      </c>
      <c r="N4" s="189">
        <f>M4*2.4%/D4</f>
        <v>11.876955724137931</v>
      </c>
      <c r="O4" s="221">
        <f>SUM(H4,H4*15%)</f>
        <v>45.528500000000001</v>
      </c>
      <c r="P4" s="221">
        <f>SUM(I4,I4*15%)</f>
        <v>46.701499999999996</v>
      </c>
      <c r="Q4" s="206">
        <f>IF(N4&gt;P4,D4*P4,IF(O4&gt;N4,D4*O4, IF(P4&gt;N4&gt;O4,D4*N4)))</f>
        <v>26406.53</v>
      </c>
      <c r="R4" s="222">
        <f>Q4/J4*100</f>
        <v>112.11154887958629</v>
      </c>
    </row>
    <row r="5" spans="1:18" ht="89.25">
      <c r="A5" s="184" t="s">
        <v>508</v>
      </c>
      <c r="B5" s="185">
        <v>44144</v>
      </c>
      <c r="C5" s="196" t="s">
        <v>1125</v>
      </c>
      <c r="D5" s="186">
        <v>109</v>
      </c>
      <c r="E5" s="187">
        <v>2.4E-2</v>
      </c>
      <c r="F5" s="188">
        <v>214995.96</v>
      </c>
      <c r="G5" s="199">
        <f t="shared" ref="G5:G6" si="0">PRODUCT(F5,E5)/D5</f>
        <v>47.338560000000001</v>
      </c>
      <c r="H5" s="189">
        <v>39.590000000000003</v>
      </c>
      <c r="I5" s="189">
        <v>40.61</v>
      </c>
      <c r="J5" s="190">
        <f t="shared" ref="J5:J6" si="1">IF(G5&gt;I5,D5*I5,IF(H5&gt;G5,D5*H5, IF(I5&gt;G5&gt;H5,D5*G5)))</f>
        <v>4426.49</v>
      </c>
      <c r="K5" s="190">
        <f t="shared" ref="K5:L6" si="2">SUM(J5,J5*4%)</f>
        <v>4603.5495999999994</v>
      </c>
      <c r="L5" s="190">
        <f t="shared" si="2"/>
        <v>4787.6915839999992</v>
      </c>
      <c r="M5" s="220">
        <v>65567.259999999995</v>
      </c>
      <c r="N5" s="189">
        <f t="shared" ref="N5:N6" si="3">M5*2.4%/D5</f>
        <v>14.436827889908256</v>
      </c>
      <c r="O5" s="221">
        <f t="shared" ref="O5:O6" si="4">SUM(H5,H5*15%)</f>
        <v>45.528500000000001</v>
      </c>
      <c r="P5" s="221">
        <f t="shared" ref="P5:P6" si="5">SUM(I5,I5*15%)</f>
        <v>46.701499999999996</v>
      </c>
      <c r="Q5" s="206">
        <f t="shared" ref="Q5:Q6" si="6">IF(N5&gt;P5,D5*P5,IF(O5&gt;N5,D5*O5, IF(P5&gt;N5&gt;O5,D5*N5)))</f>
        <v>4962.6064999999999</v>
      </c>
      <c r="R5" s="222">
        <f>Q5/J5*100</f>
        <v>112.11154887958632</v>
      </c>
    </row>
    <row r="6" spans="1:18" ht="38.25">
      <c r="A6" s="192" t="s">
        <v>2000</v>
      </c>
      <c r="B6" s="193">
        <v>44193</v>
      </c>
      <c r="C6" s="192" t="s">
        <v>1125</v>
      </c>
      <c r="D6" s="194">
        <v>2430</v>
      </c>
      <c r="E6" s="187">
        <v>2.4E-2</v>
      </c>
      <c r="F6" s="195">
        <v>4034480.4</v>
      </c>
      <c r="G6" s="199">
        <f t="shared" si="0"/>
        <v>39.846719999999998</v>
      </c>
      <c r="H6" s="189">
        <v>39.590000000000003</v>
      </c>
      <c r="I6" s="189">
        <v>40.61</v>
      </c>
      <c r="J6" s="190">
        <f t="shared" si="1"/>
        <v>96827.529599999994</v>
      </c>
      <c r="K6" s="190">
        <f t="shared" si="2"/>
        <v>100700.63078399999</v>
      </c>
      <c r="L6" s="190">
        <f t="shared" si="2"/>
        <v>104728.65601536</v>
      </c>
      <c r="M6" s="220">
        <v>1644640.3</v>
      </c>
      <c r="N6" s="189">
        <f t="shared" si="3"/>
        <v>16.24336098765432</v>
      </c>
      <c r="O6" s="221">
        <f t="shared" si="4"/>
        <v>45.528500000000001</v>
      </c>
      <c r="P6" s="221">
        <f t="shared" si="5"/>
        <v>46.701499999999996</v>
      </c>
      <c r="Q6" s="206">
        <f t="shared" si="6"/>
        <v>110634.255</v>
      </c>
      <c r="R6" s="222">
        <f>Q6/J6*100</f>
        <v>114.25909083608387</v>
      </c>
    </row>
    <row r="7" spans="1:18">
      <c r="G7" s="213"/>
      <c r="K7" s="213"/>
      <c r="L7" s="213"/>
    </row>
    <row r="8" spans="1:18">
      <c r="A8" s="211"/>
      <c r="B8" s="211" t="s">
        <v>2416</v>
      </c>
      <c r="C8" s="211"/>
      <c r="D8" s="211"/>
      <c r="E8" s="211"/>
      <c r="F8" s="214"/>
      <c r="G8" s="215"/>
      <c r="H8" s="211"/>
      <c r="I8" s="211"/>
      <c r="J8" s="216">
        <f>SUM(J4:J6)</f>
        <v>124807.81959999999</v>
      </c>
      <c r="K8" s="216">
        <f>SUM(K4:K6)</f>
        <v>129800.132384</v>
      </c>
      <c r="L8" s="216">
        <f>SUM(L4:L6)</f>
        <v>134992.13767935999</v>
      </c>
      <c r="M8" s="214"/>
      <c r="N8" s="214"/>
      <c r="O8" s="211"/>
      <c r="Q8" s="217">
        <f>SUM(Q4:Q6)</f>
        <v>142003.3915</v>
      </c>
      <c r="R8" s="191">
        <f>Q8/J8*100</f>
        <v>113.77763985871283</v>
      </c>
    </row>
    <row r="9" spans="1:18">
      <c r="G9" s="213"/>
      <c r="K9" s="213"/>
      <c r="L9" s="213"/>
    </row>
    <row r="10" spans="1:18">
      <c r="G10" s="213"/>
      <c r="K10" s="213"/>
      <c r="L10" s="213"/>
      <c r="M10" s="2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хранение и переработка сх проду</vt:lpstr>
      <vt:lpstr>железнодорожный транспорт</vt:lpstr>
      <vt:lpstr>дошкольное образование</vt:lpstr>
      <vt:lpstr>ведение садоводства</vt:lpstr>
      <vt:lpstr>блокированная жил. застройка</vt:lpstr>
      <vt:lpstr>ведение ЛПХ</vt:lpstr>
      <vt:lpstr>предпринимательство</vt:lpstr>
      <vt:lpstr>автомобильный транспорт</vt:lpstr>
      <vt:lpstr>амбулаторно-полик. обслуживание</vt:lpstr>
      <vt:lpstr>банков. и страховая деят.</vt:lpstr>
      <vt:lpstr>бытовое обслуживание</vt:lpstr>
      <vt:lpstr>водный транспорт</vt:lpstr>
      <vt:lpstr>гостиничное обслуж</vt:lpstr>
      <vt:lpstr>деловое управ</vt:lpstr>
      <vt:lpstr>ИЖС</vt:lpstr>
      <vt:lpstr>коммунальное обслуживание</vt:lpstr>
      <vt:lpstr>магазины</vt:lpstr>
      <vt:lpstr>склад</vt:lpstr>
      <vt:lpstr>туристическое обслуж</vt:lpstr>
      <vt:lpstr>рынки</vt:lpstr>
      <vt:lpstr>общественное питание</vt:lpstr>
      <vt:lpstr>объекты дор-го сервиса</vt:lpstr>
      <vt:lpstr>развлечения</vt:lpstr>
      <vt:lpstr>культурное развитие</vt:lpstr>
      <vt:lpstr>пищевая пром-ть</vt:lpstr>
      <vt:lpstr>производ-я деяте-ть</vt:lpstr>
      <vt:lpstr>спорт</vt:lpstr>
      <vt:lpstr>среднеэтаж. жил. застройка</vt:lpstr>
      <vt:lpstr>хранение автотранспорта</vt:lpstr>
      <vt:lpstr>тяжелая промышленность</vt:lpstr>
      <vt:lpstr>энергетика</vt:lpstr>
      <vt:lpstr>причалы для мало-х судов</vt:lpstr>
      <vt:lpstr>обслуживание жил. застройки</vt:lpstr>
      <vt:lpstr>Export1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BOOST2</dc:creator>
  <cp:lastModifiedBy>-</cp:lastModifiedBy>
  <cp:lastPrinted>2022-10-25T12:48:23Z</cp:lastPrinted>
  <dcterms:created xsi:type="dcterms:W3CDTF">2022-08-08T10:40:07Z</dcterms:created>
  <dcterms:modified xsi:type="dcterms:W3CDTF">2022-10-25T12:48:35Z</dcterms:modified>
</cp:coreProperties>
</file>